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1000" activeTab="7"/>
  </bookViews>
  <sheets>
    <sheet name="收支总表1" sheetId="1" r:id="rId1"/>
    <sheet name="部门预算收入总表2" sheetId="2" r:id="rId2"/>
    <sheet name="部门预算支出总表3" sheetId="3" r:id="rId3"/>
    <sheet name="一般公共预算支出表4" sheetId="4" r:id="rId4"/>
    <sheet name="一般公共预算支出表5" sheetId="5" r:id="rId5"/>
    <sheet name="政府性基金预算支出表6" sheetId="6" r:id="rId6"/>
    <sheet name="政府性基金预算支出表7" sheetId="7" r:id="rId7"/>
    <sheet name="三公经费预算表8" sheetId="8" r:id="rId8"/>
  </sheets>
  <externalReferences>
    <externalReference r:id="rId11"/>
    <externalReference r:id="rId12"/>
  </externalReferences>
  <definedNames>
    <definedName name="_xlnm.Print_Area" hidden="1">#N/A</definedName>
    <definedName name="_xlnm.Print_Titles" localSheetId="3">'一般公共预算支出表4'!$1:$7</definedName>
    <definedName name="_xlnm.Print_Titles" localSheetId="4">'一般公共预算支出表5'!$1:$7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<sst xmlns="http://schemas.openxmlformats.org/spreadsheetml/2006/main" count="404" uniqueCount="293">
  <si>
    <t>附件一</t>
  </si>
  <si>
    <t>西安浐灞生态区管理委员会部门预算收支总表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</si>
  <si>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</si>
  <si>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</si>
  <si>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</si>
  <si>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</si>
  <si>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</si>
  <si>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</si>
  <si>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</si>
  <si>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</si>
  <si>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</si>
  <si>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</si>
  <si>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</si>
  <si>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</si>
  <si>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</si>
  <si>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</si>
  <si>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</si>
  <si>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</si>
  <si>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</si>
  <si>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</si>
  <si>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</si>
  <si>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</si>
  <si>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</si>
  <si>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二、业务经费支出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</si>
  <si>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</si>
  <si>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</si>
  <si>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</si>
  <si>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</si>
  <si>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</si>
  <si>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</si>
  <si>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</si>
  <si>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</si>
  <si>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</si>
  <si>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</si>
  <si>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</si>
  <si>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</si>
  <si>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</si>
  <si>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</si>
  <si>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</si>
  <si>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</si>
  <si>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</si>
  <si>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</si>
  <si>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</si>
  <si>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</si>
  <si>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</si>
  <si>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</si>
  <si>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</si>
  <si>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二、专项资金支出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</si>
  <si>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</si>
  <si>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</si>
  <si>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</si>
  <si>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</si>
  <si>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</si>
  <si>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</si>
  <si>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</si>
  <si>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</si>
  <si>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</si>
  <si>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</si>
  <si>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</si>
  <si>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</si>
  <si>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</si>
  <si>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</si>
  <si>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附件二</t>
  </si>
  <si>
    <t>西安浐灞生态区管理委员会2017年部门预算收入总表</t>
  </si>
  <si>
    <t>单位编码</t>
  </si>
  <si>
    <t>单位名称</t>
  </si>
  <si>
    <t>合计</t>
  </si>
  <si>
    <t>财政拨款</t>
  </si>
  <si>
    <t>上级补助收入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</si>
  <si>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</si>
  <si>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</si>
  <si>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</si>
  <si>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</si>
  <si>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</si>
  <si>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</si>
  <si>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</si>
  <si>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</si>
  <si>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西安浐灞生态区管理委员会</t>
  </si>
  <si>
    <t>附件三</t>
  </si>
  <si>
    <t>西安浐灞生态区管理委员会2017年部门预算支出总表</t>
  </si>
  <si>
    <t>上级补助安排支出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</si>
  <si>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</si>
  <si>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</si>
  <si>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</si>
  <si>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</si>
  <si>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</si>
  <si>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附件四</t>
  </si>
  <si>
    <t>西安浐灞生态区管理委员会2017年一般公共预算支出表（按功能分类科目）</t>
  </si>
  <si>
    <t>部门(科目)代码</t>
  </si>
  <si>
    <t>部门(科目)名称</t>
  </si>
  <si>
    <t xml:space="preserve">基本支出 </t>
  </si>
  <si>
    <t>项目支出</t>
  </si>
  <si>
    <t>业务经费</t>
  </si>
  <si>
    <t>专项资金</t>
  </si>
  <si>
    <t>201</t>
  </si>
  <si>
    <t>一般公共服务支出</t>
  </si>
  <si>
    <t>20103</t>
  </si>
  <si>
    <t>政府办公厅（室）及相关机构事务</t>
  </si>
  <si>
    <t>2010308</t>
  </si>
  <si>
    <t xml:space="preserve"> 信访事务</t>
  </si>
  <si>
    <t>信访维稳</t>
  </si>
  <si>
    <t>2010350</t>
  </si>
  <si>
    <t xml:space="preserve">  事业运行</t>
  </si>
  <si>
    <t>2010399</t>
  </si>
  <si>
    <t xml:space="preserve">  其他政府办公厅（室）及相关机构事务支出</t>
  </si>
  <si>
    <t>办公管理事务</t>
  </si>
  <si>
    <t>公车购置</t>
  </si>
  <si>
    <t>办公设备购置</t>
  </si>
  <si>
    <t>20104</t>
  </si>
  <si>
    <t>发展与改革事务</t>
  </si>
  <si>
    <t>2010450</t>
  </si>
  <si>
    <t>2010499</t>
  </si>
  <si>
    <t xml:space="preserve">  其他发展与改革事务支出</t>
  </si>
  <si>
    <t>课题研究</t>
  </si>
  <si>
    <t>发展策划</t>
  </si>
  <si>
    <t>20106</t>
  </si>
  <si>
    <t>财政事务</t>
  </si>
  <si>
    <t>2010607</t>
  </si>
  <si>
    <t xml:space="preserve">  信息化建设</t>
  </si>
  <si>
    <t>财政财务管理</t>
  </si>
  <si>
    <t>2010650</t>
  </si>
  <si>
    <t>2010699</t>
  </si>
  <si>
    <t xml:space="preserve">  其他财政事务支出</t>
  </si>
  <si>
    <t>20107</t>
  </si>
  <si>
    <t>税收事务</t>
  </si>
  <si>
    <t>2010707</t>
  </si>
  <si>
    <t xml:space="preserve">  税务宣传</t>
  </si>
  <si>
    <t>税务工作经费</t>
  </si>
  <si>
    <t>20108</t>
  </si>
  <si>
    <t>审计事务</t>
  </si>
  <si>
    <t>2010850</t>
  </si>
  <si>
    <t>20110</t>
  </si>
  <si>
    <t>人力资源事务</t>
  </si>
  <si>
    <t>2011007</t>
  </si>
  <si>
    <t xml:space="preserve">  博士后日常经费</t>
  </si>
  <si>
    <t>博士后工作站</t>
  </si>
  <si>
    <t>20111</t>
  </si>
  <si>
    <t>纪检监察事务</t>
  </si>
  <si>
    <t>2011199</t>
  </si>
  <si>
    <t xml:space="preserve">  其他纪检监察事务支出</t>
  </si>
  <si>
    <t>纪工委监察及案件查办</t>
  </si>
  <si>
    <t>20113</t>
  </si>
  <si>
    <t>商贸事务</t>
  </si>
  <si>
    <t>2011308</t>
  </si>
  <si>
    <t xml:space="preserve">  招商引资</t>
  </si>
  <si>
    <t>区域招商</t>
  </si>
  <si>
    <t>投资服务</t>
  </si>
  <si>
    <t>2011350</t>
  </si>
  <si>
    <t>20115</t>
  </si>
  <si>
    <t>工商行政管理事务</t>
  </si>
  <si>
    <t>2011504</t>
  </si>
  <si>
    <t xml:space="preserve">  工商行政管理专项</t>
  </si>
  <si>
    <t>工商经费</t>
  </si>
  <si>
    <t>20133</t>
  </si>
  <si>
    <t>宣传事务</t>
  </si>
  <si>
    <t>2013350</t>
  </si>
  <si>
    <t>2013399</t>
  </si>
  <si>
    <t xml:space="preserve">  其他宣传事务支出</t>
  </si>
  <si>
    <t>区域宣传</t>
  </si>
  <si>
    <t>20199</t>
  </si>
  <si>
    <t>其他一般公共服务支出</t>
  </si>
  <si>
    <t>2019999</t>
  </si>
  <si>
    <t xml:space="preserve">  其他一般公共服务支出</t>
  </si>
  <si>
    <t>公园运营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</si>
  <si>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</si>
  <si>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</si>
  <si>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</si>
  <si>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</si>
  <si>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</si>
  <si>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</si>
  <si>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社会教育支出</t>
  </si>
  <si>
    <t>20502</t>
  </si>
  <si>
    <t>普通教育</t>
  </si>
  <si>
    <t>2050299</t>
  </si>
  <si>
    <t xml:space="preserve">  其他普通教育支出</t>
  </si>
  <si>
    <t>211</t>
  </si>
  <si>
    <t>节能环保支出</t>
  </si>
  <si>
    <t>21103</t>
  </si>
  <si>
    <t>污染防治</t>
  </si>
  <si>
    <t>2110301</t>
  </si>
  <si>
    <t xml:space="preserve">  大气</t>
  </si>
  <si>
    <t>生态建设</t>
  </si>
  <si>
    <t>21104</t>
  </si>
  <si>
    <t>自然生态保护</t>
  </si>
  <si>
    <t>2110401</t>
  </si>
  <si>
    <t xml:space="preserve">  生态保护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</si>
  <si>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</si>
  <si>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</si>
  <si>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</si>
  <si>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</si>
  <si>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</si>
  <si>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</si>
  <si>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规划与管理</t>
  </si>
  <si>
    <t>215</t>
  </si>
  <si>
    <t>资源勘探信息等支出</t>
  </si>
  <si>
    <t>21506</t>
  </si>
  <si>
    <t>安全生产监管</t>
  </si>
  <si>
    <t>2150605</t>
  </si>
  <si>
    <t xml:space="preserve">  安全监管监察专项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</si>
  <si>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</si>
  <si>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</si>
  <si>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</si>
  <si>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</si>
  <si>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</si>
  <si>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</si>
  <si>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入区企业补贴</t>
  </si>
  <si>
    <t>21605</t>
  </si>
  <si>
    <t>旅游业管理与服务支出</t>
  </si>
  <si>
    <t>2160599</t>
  </si>
  <si>
    <t xml:space="preserve">  其他旅游业管理与服务支出</t>
  </si>
  <si>
    <t>旅游服务及管理</t>
  </si>
  <si>
    <t>220</t>
  </si>
  <si>
    <t>国土海洋气象等支出</t>
  </si>
  <si>
    <t>22001</t>
  </si>
  <si>
    <t>国土资源事务</t>
  </si>
  <si>
    <t>2200104</t>
  </si>
  <si>
    <t xml:space="preserve">  国土资源规划及管理</t>
  </si>
  <si>
    <t>土地管理</t>
  </si>
  <si>
    <t>2200111</t>
  </si>
  <si>
    <t xml:space="preserve">  地质灾害防治</t>
  </si>
  <si>
    <t>2200150</t>
  </si>
  <si>
    <t>附件五</t>
  </si>
  <si>
    <t>西安浐灞生态区管理委员会2017年一般公共预算支出表（按经济分类科目）</t>
  </si>
  <si>
    <t>301</t>
  </si>
  <si>
    <t>工资福利支出</t>
  </si>
  <si>
    <t>30101</t>
  </si>
  <si>
    <t>基本工资</t>
  </si>
  <si>
    <t>30104</t>
  </si>
  <si>
    <t>社会保障缴费</t>
  </si>
  <si>
    <t>30106</t>
  </si>
  <si>
    <t>伙食补助费</t>
  </si>
  <si>
    <t>30107</t>
  </si>
  <si>
    <t>绩效工资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</si>
  <si>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</si>
  <si>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</si>
  <si>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</si>
  <si>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</si>
  <si>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</si>
  <si>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</si>
  <si>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</si>
  <si>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</si>
  <si>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</si>
  <si>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</si>
  <si>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</si>
  <si>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</si>
  <si>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</si>
  <si>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</si>
  <si>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</si>
  <si>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</si>
  <si>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</si>
  <si>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出国费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</si>
  <si>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</si>
  <si>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</si>
  <si>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</si>
  <si>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</si>
  <si>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</si>
  <si>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</si>
  <si>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</si>
  <si>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</si>
  <si>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</si>
  <si>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</si>
  <si>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</si>
  <si>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</si>
  <si>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</si>
  <si>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</si>
  <si>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事业运行</t>
  </si>
  <si>
    <t>30231</t>
  </si>
  <si>
    <t>公车运行维护费</t>
  </si>
  <si>
    <t>30299</t>
  </si>
  <si>
    <t>其他商品和服务支出</t>
  </si>
  <si>
    <t>对个人和家庭的补助</t>
  </si>
  <si>
    <t>住房公积金</t>
  </si>
  <si>
    <t>其他对个人和家庭的补助支出</t>
  </si>
  <si>
    <t>对企事业单位的补贴</t>
  </si>
  <si>
    <t>企业政策性补贴</t>
  </si>
  <si>
    <t>其他资本性支出</t>
  </si>
  <si>
    <t>公务用车购置</t>
  </si>
  <si>
    <t>附件六</t>
  </si>
  <si>
    <t>西安浐灞生态区管理委员会2017年政府性基金预算支出表（按功能分类科目）</t>
  </si>
  <si>
    <t>21213</t>
  </si>
  <si>
    <t>配套费安排的支出</t>
  </si>
  <si>
    <t>2121301</t>
  </si>
  <si>
    <t>城市公共设施</t>
  </si>
  <si>
    <t xml:space="preserve">        </t>
  </si>
  <si>
    <t>公共设施支出</t>
  </si>
  <si>
    <t>附件七</t>
  </si>
  <si>
    <t>西安浐灞生态区管理委员会2017年政府性基金预算支出表（按经济分类科目）</t>
  </si>
  <si>
    <t>附件八</t>
  </si>
  <si>
    <t>西安浐灞生态区管理委员会2017年“三公”经费支出预算表</t>
  </si>
  <si>
    <t>因公出国（境）费</t>
  </si>
  <si>
    <t>公务用车购置及运行维护费</t>
  </si>
  <si>
    <t>公务用车购置经费</t>
  </si>
  <si>
    <t>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</si>
</sst>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);[Red]\(#,##0.00\)"/>
  </numFmts>
  <fonts count="3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sz val="9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b/>
      <sz val="9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4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5" borderId="0" applyNumberFormat="0" applyBorder="0" applyAlignment="0" applyProtection="0"/>
    <xf numFmtId="0" fontId="19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1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19" fillId="8" borderId="0" applyNumberFormat="0" applyBorder="0" applyAlignment="0" applyProtection="0"/>
    <xf numFmtId="0" fontId="23" fillId="0" borderId="4" applyNumberFormat="0" applyFill="0" applyAlignment="0" applyProtection="0"/>
    <xf numFmtId="0" fontId="19" fillId="9" borderId="0" applyNumberFormat="0" applyBorder="0" applyAlignment="0" applyProtection="0"/>
    <xf numFmtId="0" fontId="34" fillId="10" borderId="5" applyNumberFormat="0" applyAlignment="0" applyProtection="0"/>
    <xf numFmtId="0" fontId="35" fillId="10" borderId="1" applyNumberFormat="0" applyAlignment="0" applyProtection="0"/>
    <xf numFmtId="0" fontId="22" fillId="11" borderId="6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8" applyNumberFormat="0" applyFill="0" applyAlignment="0" applyProtection="0"/>
    <xf numFmtId="0" fontId="27" fillId="4" borderId="0" applyNumberFormat="0" applyBorder="0" applyAlignment="0" applyProtection="0"/>
    <xf numFmtId="0" fontId="26" fillId="9" borderId="0" applyNumberFormat="0" applyBorder="0" applyAlignment="0" applyProtection="0"/>
    <xf numFmtId="0" fontId="16" fillId="3" borderId="0" applyNumberFormat="0" applyBorder="0" applyAlignment="0" applyProtection="0"/>
    <xf numFmtId="0" fontId="19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3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43" fontId="11" fillId="0" borderId="10" xfId="0" applyNumberFormat="1" applyFont="1" applyFill="1" applyBorder="1" applyAlignment="1">
      <alignment/>
    </xf>
    <xf numFmtId="0" fontId="12" fillId="0" borderId="10" xfId="63" applyFont="1" applyFill="1" applyBorder="1" applyAlignment="1">
      <alignment horizontal="center" vertical="center" wrapText="1"/>
      <protection/>
    </xf>
    <xf numFmtId="43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4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9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0" xfId="64"/>
    <cellStyle name="常规_预算附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92;&#25143;&#30446;&#24405;\&#25105;&#30340;&#25991;&#26723;\Tencent%20Files\1310365003\FileRecv\&#35199;&#23433;&#24066;&#27984;&#28766;&#19997;&#36335;&#23398;&#26657;2017&#24180;&#37096;&#38376;&#39044;&#31639;&#36755;&#20986;&#25253;&#34920;(&#25209;&#22797;&#21644;&#20844;&#24320;)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385;&#22269;&#33521;\&#39044;&#31639;\&#37096;&#38376;&#39044;&#31639;\2017\&#25253;&#20154;&#22823;&#39044;&#31639;&#34920;\&#19968;&#20013;2017&#24180;&#37096;&#38376;&#39044;&#31639;&#36755;&#20986;&#25253;&#34920;12.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情况表"/>
      <sheetName val="收支总表1"/>
      <sheetName val="部门预算收入总表2"/>
      <sheetName val="部门预算支出总表3"/>
      <sheetName val="一般公共预算支出表4"/>
      <sheetName val="一般公共预算支出表5"/>
      <sheetName val="政府性基金预算支出表6"/>
      <sheetName val="政府性基金预算支出表7"/>
      <sheetName val="三公经费预算表8"/>
      <sheetName val="政府采购表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部门情况表"/>
      <sheetName val="收支总表1"/>
      <sheetName val="部门预算收入总表2"/>
      <sheetName val="部门预算支出总表3"/>
      <sheetName val="一般公共预算支出表4"/>
      <sheetName val="一般公共预算支出表5"/>
      <sheetName val="政府性基金预算支出表6"/>
      <sheetName val="政府性基金预算支出表7"/>
      <sheetName val="三公经费预算表8"/>
      <sheetName val="政府采购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workbookViewId="0" topLeftCell="A1">
      <selection activeCell="C36" sqref="C36"/>
    </sheetView>
  </sheetViews>
  <sheetFormatPr defaultColWidth="9.16015625" defaultRowHeight="11.25"/>
  <cols>
    <col min="1" max="1" width="37.5" style="0" customWidth="1"/>
    <col min="2" max="2" width="18.5" style="0" customWidth="1"/>
    <col min="3" max="3" width="33.83203125" style="0" customWidth="1"/>
    <col min="4" max="4" width="21.5" style="0" customWidth="1"/>
    <col min="5" max="5" width="29.66015625" style="0" customWidth="1"/>
    <col min="6" max="6" width="24.33203125" style="0" customWidth="1"/>
  </cols>
  <sheetData>
    <row r="1" spans="1:6" ht="14.25" customHeight="1">
      <c r="A1" s="88" t="s">
        <v>0</v>
      </c>
      <c r="F1" s="17"/>
    </row>
    <row r="2" spans="1:6" ht="23.25" customHeight="1">
      <c r="A2" s="89" t="s">
        <v>1</v>
      </c>
      <c r="B2" s="89"/>
      <c r="C2" s="89"/>
      <c r="D2" s="89"/>
      <c r="E2" s="89"/>
      <c r="F2" s="89"/>
    </row>
    <row r="3" spans="1:12" ht="11.25" customHeight="1">
      <c r="A3" s="90"/>
      <c r="B3" s="91"/>
      <c r="C3" s="1"/>
      <c r="E3" s="91"/>
      <c r="F3" s="92" t="s">
        <v>2</v>
      </c>
      <c r="L3" s="1"/>
    </row>
    <row r="4" spans="1:6" ht="13.5" customHeight="1">
      <c r="A4" s="7" t="s">
        <v>3</v>
      </c>
      <c r="B4" s="7"/>
      <c r="C4" s="7" t="s">
        <v>4</v>
      </c>
      <c r="D4" s="7"/>
      <c r="E4" s="7"/>
      <c r="F4" s="7"/>
    </row>
    <row r="5" spans="1:6" ht="13.5" customHeight="1">
      <c r="A5" s="93" t="s">
        <v>5</v>
      </c>
      <c r="B5" s="94" t="s">
        <v>6</v>
      </c>
      <c r="C5" s="95" t="s">
        <v>7</v>
      </c>
      <c r="D5" s="96" t="s">
        <v>6</v>
      </c>
      <c r="E5" s="93" t="s">
        <v>8</v>
      </c>
      <c r="F5" s="94" t="s">
        <v>6</v>
      </c>
    </row>
    <row r="6" spans="1:6" ht="13.5" customHeight="1">
      <c r="A6" s="97" t="s">
        <v>9</v>
      </c>
      <c r="B6" s="12">
        <f>B7+B8</f>
        <v>141422.30088</v>
      </c>
      <c r="C6" s="98" t="s">
        <v>10</v>
      </c>
      <c r="D6" s="12">
        <v>45620.44</v>
      </c>
      <c r="E6" s="99" t="s">
        <v>11</v>
      </c>
      <c r="F6" s="12">
        <f>F7+F8+F9</f>
        <v>14391.22291</v>
      </c>
    </row>
    <row r="7" spans="1:6" ht="13.5" customHeight="1">
      <c r="A7" s="100" t="s">
        <v>12</v>
      </c>
      <c r="B7" s="12">
        <f>'部门预算收入总表2'!E7</f>
        <v>128237.23088</v>
      </c>
      <c r="C7" s="98" t="s">
        <v>13</v>
      </c>
      <c r="D7" s="12"/>
      <c r="E7" s="101" t="s">
        <v>14</v>
      </c>
      <c r="F7" s="12">
        <f>11070.2322136-1182.08-939.8</f>
        <v>8948.352213600001</v>
      </c>
    </row>
    <row r="8" spans="1:6" ht="13.5" customHeight="1">
      <c r="A8" s="97" t="s">
        <v>15</v>
      </c>
      <c r="B8" s="102">
        <f>'部门预算收入总表2'!F7</f>
        <v>13185.07</v>
      </c>
      <c r="C8" s="98" t="s">
        <v>16</v>
      </c>
      <c r="D8" s="102"/>
      <c r="E8" s="101" t="s">
        <v>17</v>
      </c>
      <c r="F8" s="102">
        <f>5565.658314+0.8-464.48-273.09</f>
        <v>4828.888314</v>
      </c>
    </row>
    <row r="9" spans="1:7" ht="13.5" customHeight="1">
      <c r="A9" s="103" t="s">
        <v>18</v>
      </c>
      <c r="B9" s="104">
        <v>0</v>
      </c>
      <c r="C9" s="98" t="s">
        <v>19</v>
      </c>
      <c r="D9" s="104"/>
      <c r="E9" s="101" t="s">
        <v>20</v>
      </c>
      <c r="F9" s="104">
        <f>657.8623824-43.88</f>
        <v>613.9823824</v>
      </c>
      <c r="G9" s="1"/>
    </row>
    <row r="10" spans="1:7" ht="13.5" customHeight="1">
      <c r="A10" s="97" t="s">
        <v>21</v>
      </c>
      <c r="B10" s="105">
        <v>0</v>
      </c>
      <c r="C10" s="98" t="s">
        <v>22</v>
      </c>
      <c r="D10" s="12">
        <f>7700+'[1]收支总表1'!$D$10+'[2]收支总表1'!$D$10+0.8-4692.77</f>
        <v>7700</v>
      </c>
      <c r="E10" s="106" t="s">
        <v>23</v>
      </c>
      <c r="F10" s="12">
        <f>F11+F12+F13+F14</f>
        <v>127031.07909</v>
      </c>
      <c r="G10" s="1"/>
    </row>
    <row r="11" spans="1:7" ht="13.5" customHeight="1">
      <c r="A11" s="103" t="s">
        <v>24</v>
      </c>
      <c r="B11" s="107">
        <v>0</v>
      </c>
      <c r="C11" s="98" t="s">
        <v>25</v>
      </c>
      <c r="D11" s="12"/>
      <c r="E11" s="106" t="s">
        <v>14</v>
      </c>
      <c r="F11" s="12">
        <v>0</v>
      </c>
      <c r="G11" s="1"/>
    </row>
    <row r="12" spans="1:7" ht="13.5" customHeight="1">
      <c r="A12" s="97" t="s">
        <v>26</v>
      </c>
      <c r="B12" s="105">
        <v>0</v>
      </c>
      <c r="C12" s="98" t="s">
        <v>27</v>
      </c>
      <c r="D12" s="102"/>
      <c r="E12" s="101" t="s">
        <v>17</v>
      </c>
      <c r="F12" s="102">
        <f>72851.71909-895.63-64.9-828.91</f>
        <v>71062.27909</v>
      </c>
      <c r="G12" s="1"/>
    </row>
    <row r="13" spans="1:7" ht="13.5" customHeight="1">
      <c r="A13" s="108" t="s">
        <v>28</v>
      </c>
      <c r="B13" s="107">
        <v>0</v>
      </c>
      <c r="C13" s="109" t="s">
        <v>29</v>
      </c>
      <c r="D13" s="104"/>
      <c r="E13" s="101" t="s">
        <v>30</v>
      </c>
      <c r="F13" s="104">
        <v>0</v>
      </c>
      <c r="G13" s="1"/>
    </row>
    <row r="14" spans="1:7" ht="13.5" customHeight="1">
      <c r="A14" s="97" t="s">
        <v>31</v>
      </c>
      <c r="B14" s="105">
        <v>0</v>
      </c>
      <c r="C14" s="106" t="s">
        <v>32</v>
      </c>
      <c r="D14" s="12"/>
      <c r="E14" s="101" t="s">
        <v>33</v>
      </c>
      <c r="F14" s="12">
        <f>27597+28371.8</f>
        <v>55968.8</v>
      </c>
      <c r="G14" s="1"/>
    </row>
    <row r="15" spans="1:7" ht="13.5" customHeight="1">
      <c r="A15" s="108"/>
      <c r="B15" s="110"/>
      <c r="C15" s="109" t="s">
        <v>34</v>
      </c>
      <c r="D15" s="12"/>
      <c r="E15" s="101" t="s">
        <v>35</v>
      </c>
      <c r="F15" s="12">
        <v>0</v>
      </c>
      <c r="G15" s="1"/>
    </row>
    <row r="16" spans="1:7" ht="13.5" customHeight="1">
      <c r="A16" s="111"/>
      <c r="B16" s="112"/>
      <c r="C16" s="109" t="s">
        <v>36</v>
      </c>
      <c r="D16" s="102">
        <v>9018.51</v>
      </c>
      <c r="E16" s="101" t="s">
        <v>37</v>
      </c>
      <c r="F16" s="102"/>
      <c r="G16" s="1"/>
    </row>
    <row r="17" spans="1:10" ht="13.5" customHeight="1">
      <c r="A17" s="111"/>
      <c r="B17" s="112"/>
      <c r="C17" s="109" t="s">
        <v>38</v>
      </c>
      <c r="D17" s="104">
        <v>21543.449999999997</v>
      </c>
      <c r="E17" s="1" t="s">
        <v>39</v>
      </c>
      <c r="F17" s="104"/>
      <c r="G17" s="1"/>
      <c r="J17" s="1"/>
    </row>
    <row r="18" spans="1:8" ht="13.5" customHeight="1">
      <c r="A18" s="113"/>
      <c r="B18" s="112"/>
      <c r="C18" s="109" t="s">
        <v>40</v>
      </c>
      <c r="D18" s="12"/>
      <c r="E18" s="101" t="s">
        <v>41</v>
      </c>
      <c r="F18" s="12"/>
      <c r="G18" s="1"/>
      <c r="H18" s="1"/>
    </row>
    <row r="19" spans="1:8" ht="13.5" customHeight="1">
      <c r="A19" s="113"/>
      <c r="B19" s="112"/>
      <c r="C19" s="109" t="s">
        <v>42</v>
      </c>
      <c r="D19" s="12"/>
      <c r="E19" s="101" t="s">
        <v>43</v>
      </c>
      <c r="F19" s="12"/>
      <c r="G19" s="1"/>
      <c r="H19" s="1"/>
    </row>
    <row r="20" spans="1:8" ht="13.5" customHeight="1">
      <c r="A20" s="114"/>
      <c r="B20" s="112"/>
      <c r="C20" s="109" t="s">
        <v>44</v>
      </c>
      <c r="D20" s="102">
        <v>115.5</v>
      </c>
      <c r="E20" s="101" t="s">
        <v>45</v>
      </c>
      <c r="F20" s="102"/>
      <c r="G20" s="1"/>
      <c r="H20" s="1"/>
    </row>
    <row r="21" spans="1:8" ht="13.5" customHeight="1">
      <c r="A21" s="114"/>
      <c r="B21" s="112"/>
      <c r="C21" s="115" t="s">
        <v>46</v>
      </c>
      <c r="D21" s="104">
        <f>27597+28371.8</f>
        <v>55968.8</v>
      </c>
      <c r="E21" s="106" t="s">
        <v>47</v>
      </c>
      <c r="F21" s="104"/>
      <c r="G21" s="1"/>
      <c r="H21" s="1"/>
    </row>
    <row r="22" spans="1:7" ht="13.5" customHeight="1">
      <c r="A22" s="114"/>
      <c r="B22" s="105"/>
      <c r="C22" s="115" t="s">
        <v>48</v>
      </c>
      <c r="D22" s="12"/>
      <c r="E22" s="106" t="s">
        <v>14</v>
      </c>
      <c r="F22" s="12"/>
      <c r="G22" s="1"/>
    </row>
    <row r="23" spans="1:7" ht="13.5" customHeight="1">
      <c r="A23" s="57"/>
      <c r="B23" s="116"/>
      <c r="C23" s="115" t="s">
        <v>49</v>
      </c>
      <c r="D23" s="12"/>
      <c r="E23" s="101" t="s">
        <v>17</v>
      </c>
      <c r="F23" s="12"/>
      <c r="G23" s="1"/>
    </row>
    <row r="24" spans="1:7" ht="13.5" customHeight="1">
      <c r="A24" s="57"/>
      <c r="B24" s="116"/>
      <c r="C24" s="115" t="s">
        <v>50</v>
      </c>
      <c r="D24" s="102">
        <v>1455.6</v>
      </c>
      <c r="E24" s="101" t="s">
        <v>30</v>
      </c>
      <c r="F24" s="102"/>
      <c r="G24" s="1"/>
    </row>
    <row r="25" spans="1:7" ht="13.5" customHeight="1">
      <c r="A25" s="57"/>
      <c r="B25" s="116"/>
      <c r="C25" s="115" t="s">
        <v>51</v>
      </c>
      <c r="D25" s="104"/>
      <c r="E25" s="101" t="s">
        <v>33</v>
      </c>
      <c r="F25" s="104"/>
      <c r="G25" s="1"/>
    </row>
    <row r="26" spans="1:7" ht="13.5" customHeight="1">
      <c r="A26" s="57"/>
      <c r="B26" s="116"/>
      <c r="C26" t="s">
        <v>52</v>
      </c>
      <c r="D26" s="12"/>
      <c r="E26" s="101" t="s">
        <v>35</v>
      </c>
      <c r="F26" s="12"/>
      <c r="G26" s="1"/>
    </row>
    <row r="27" spans="1:7" ht="13.5" customHeight="1">
      <c r="A27" s="114"/>
      <c r="B27" s="116"/>
      <c r="C27" s="115" t="s">
        <v>53</v>
      </c>
      <c r="D27" s="12"/>
      <c r="E27" s="101" t="s">
        <v>37</v>
      </c>
      <c r="F27" s="12"/>
      <c r="G27" s="1"/>
    </row>
    <row r="28" spans="1:6" ht="13.5" customHeight="1">
      <c r="A28" s="114"/>
      <c r="B28" s="116"/>
      <c r="C28" s="115" t="s">
        <v>54</v>
      </c>
      <c r="D28" s="102"/>
      <c r="E28" s="1" t="s">
        <v>39</v>
      </c>
      <c r="F28" s="102"/>
    </row>
    <row r="29" spans="1:6" ht="13.5" customHeight="1">
      <c r="A29" s="114"/>
      <c r="B29" s="116"/>
      <c r="C29" s="115" t="s">
        <v>55</v>
      </c>
      <c r="D29" s="104"/>
      <c r="E29" s="101" t="s">
        <v>41</v>
      </c>
      <c r="F29" s="104"/>
    </row>
    <row r="30" spans="1:6" ht="13.5" customHeight="1">
      <c r="A30" s="114"/>
      <c r="B30" s="116"/>
      <c r="C30" s="115" t="s">
        <v>56</v>
      </c>
      <c r="D30" s="12">
        <v>0</v>
      </c>
      <c r="E30" s="101" t="s">
        <v>43</v>
      </c>
      <c r="F30" s="12"/>
    </row>
    <row r="31" spans="1:6" ht="13.5" customHeight="1">
      <c r="A31" s="114"/>
      <c r="B31" s="116"/>
      <c r="C31" t="s">
        <v>57</v>
      </c>
      <c r="D31" s="12">
        <v>0</v>
      </c>
      <c r="E31" s="101" t="s">
        <v>45</v>
      </c>
      <c r="F31" s="12">
        <v>0</v>
      </c>
    </row>
    <row r="32" spans="1:6" ht="12.75" customHeight="1">
      <c r="A32" s="114"/>
      <c r="B32" s="116"/>
      <c r="C32" s="117" t="s">
        <v>58</v>
      </c>
      <c r="D32" s="102">
        <v>0</v>
      </c>
      <c r="E32" s="118"/>
      <c r="F32" s="102"/>
    </row>
    <row r="33" spans="1:6" ht="12.75" customHeight="1">
      <c r="A33" s="114"/>
      <c r="B33" s="116"/>
      <c r="C33" s="117" t="s">
        <v>59</v>
      </c>
      <c r="D33" s="104">
        <v>0</v>
      </c>
      <c r="E33" s="118"/>
      <c r="F33" s="104"/>
    </row>
    <row r="34" spans="1:6" ht="13.5" customHeight="1">
      <c r="A34" s="114"/>
      <c r="B34" s="12"/>
      <c r="C34" s="114"/>
      <c r="D34" s="12"/>
      <c r="E34" s="119"/>
      <c r="F34" s="12"/>
    </row>
    <row r="35" spans="1:6" ht="13.5" customHeight="1">
      <c r="A35" s="120" t="s">
        <v>60</v>
      </c>
      <c r="B35" s="12">
        <f>B6</f>
        <v>141422.30088</v>
      </c>
      <c r="C35" s="121" t="s">
        <v>61</v>
      </c>
      <c r="D35" s="12">
        <f>SUM(D6:D33)</f>
        <v>141422.30000000002</v>
      </c>
      <c r="E35" s="6" t="s">
        <v>61</v>
      </c>
      <c r="F35" s="12">
        <f>F6+F10</f>
        <v>141422.302</v>
      </c>
    </row>
    <row r="36" spans="2:6" ht="14.25" customHeight="1">
      <c r="B36" s="1"/>
      <c r="C36" s="1"/>
      <c r="D36" s="1"/>
      <c r="E36" s="1"/>
      <c r="F36" s="1"/>
    </row>
    <row r="37" spans="2:6" ht="11.25">
      <c r="B37" s="1"/>
      <c r="C37" s="1"/>
      <c r="D37" s="1"/>
      <c r="E37" s="1"/>
      <c r="F37" s="1"/>
    </row>
    <row r="38" spans="2:6" ht="11.25">
      <c r="B38" s="1"/>
      <c r="C38" s="1"/>
      <c r="D38" s="1"/>
      <c r="F38" s="1"/>
    </row>
    <row r="39" spans="2:6" ht="11.25">
      <c r="B39" s="1"/>
      <c r="C39" s="1"/>
      <c r="D39" s="1"/>
      <c r="E39" s="1"/>
      <c r="F39" s="1"/>
    </row>
    <row r="40" spans="2:5" ht="11.25">
      <c r="B40" s="1"/>
      <c r="E40" s="1"/>
    </row>
    <row r="41" spans="2:3" ht="11.25">
      <c r="B41" s="1"/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</sheetData>
  <sheetProtection/>
  <mergeCells count="3">
    <mergeCell ref="A2:F2"/>
    <mergeCell ref="A4:B4"/>
    <mergeCell ref="C4:F4"/>
  </mergeCells>
  <printOptions horizontalCentered="1"/>
  <pageMargins left="0.59" right="0.5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20.16015625" style="0" customWidth="1"/>
    <col min="2" max="2" width="31.66015625" style="0" customWidth="1"/>
    <col min="3" max="3" width="19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9.16015625" style="0" customWidth="1"/>
    <col min="8" max="8" width="18.66015625" style="0" customWidth="1"/>
    <col min="9" max="9" width="13.5" style="0" customWidth="1"/>
    <col min="10" max="11" width="11" style="0" customWidth="1"/>
    <col min="12" max="12" width="14.66015625" style="0" customWidth="1"/>
  </cols>
  <sheetData>
    <row r="1" spans="1:12" ht="16.5" customHeight="1">
      <c r="A1" s="2" t="s">
        <v>62</v>
      </c>
      <c r="B1" s="15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23.25" customHeight="1">
      <c r="A2" s="16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customHeight="1">
      <c r="A3" s="1"/>
      <c r="B3" s="1"/>
      <c r="C3" s="1"/>
      <c r="D3" s="1"/>
      <c r="H3" s="17"/>
      <c r="I3" s="17"/>
      <c r="J3" s="17"/>
      <c r="K3" s="17"/>
      <c r="L3" s="18" t="s">
        <v>2</v>
      </c>
    </row>
    <row r="4" spans="1:12" ht="12.75" customHeight="1">
      <c r="A4" s="7" t="s">
        <v>64</v>
      </c>
      <c r="B4" s="7" t="s">
        <v>65</v>
      </c>
      <c r="C4" s="7" t="s">
        <v>66</v>
      </c>
      <c r="D4" s="86" t="s">
        <v>67</v>
      </c>
      <c r="E4" s="86"/>
      <c r="F4" s="86"/>
      <c r="G4" s="82" t="s">
        <v>68</v>
      </c>
      <c r="H4" s="86" t="s">
        <v>69</v>
      </c>
      <c r="I4" s="86"/>
      <c r="J4" s="82" t="s">
        <v>70</v>
      </c>
      <c r="K4" s="7" t="s">
        <v>71</v>
      </c>
      <c r="L4" s="7" t="s">
        <v>72</v>
      </c>
    </row>
    <row r="5" spans="1:12" ht="22.5" customHeight="1">
      <c r="A5" s="7"/>
      <c r="B5" s="7"/>
      <c r="C5" s="7"/>
      <c r="D5" s="7" t="s">
        <v>73</v>
      </c>
      <c r="E5" s="82" t="s">
        <v>74</v>
      </c>
      <c r="F5" s="82" t="s">
        <v>75</v>
      </c>
      <c r="G5" s="82"/>
      <c r="H5" s="7" t="s">
        <v>73</v>
      </c>
      <c r="I5" s="82" t="s">
        <v>76</v>
      </c>
      <c r="J5" s="82"/>
      <c r="K5" s="7"/>
      <c r="L5" s="7"/>
    </row>
    <row r="6" spans="1:12" ht="15.75" customHeight="1">
      <c r="A6" s="7"/>
      <c r="B6" s="7"/>
      <c r="C6" s="7"/>
      <c r="D6" s="7"/>
      <c r="E6" s="82"/>
      <c r="F6" s="82"/>
      <c r="G6" s="82"/>
      <c r="H6" s="7"/>
      <c r="I6" s="82"/>
      <c r="J6" s="82"/>
      <c r="K6" s="7"/>
      <c r="L6" s="7"/>
    </row>
    <row r="7" spans="1:12" ht="19.5" customHeight="1">
      <c r="A7" s="11"/>
      <c r="B7" s="11" t="s">
        <v>66</v>
      </c>
      <c r="C7" s="12">
        <f aca="true" t="shared" si="0" ref="C7:F7">C8</f>
        <v>141422.30088</v>
      </c>
      <c r="D7" s="12">
        <f t="shared" si="0"/>
        <v>141422.30088</v>
      </c>
      <c r="E7" s="12">
        <f t="shared" si="0"/>
        <v>128237.23088</v>
      </c>
      <c r="F7" s="12">
        <f t="shared" si="0"/>
        <v>13185.07</v>
      </c>
      <c r="G7" s="12"/>
      <c r="H7" s="12"/>
      <c r="I7" s="12"/>
      <c r="J7" s="12"/>
      <c r="K7" s="12"/>
      <c r="L7" s="87"/>
    </row>
    <row r="8" spans="1:12" ht="19.5" customHeight="1">
      <c r="A8" s="13"/>
      <c r="B8" s="11" t="s">
        <v>77</v>
      </c>
      <c r="C8" s="12">
        <f>D8+G8+H8+K8</f>
        <v>141422.30088</v>
      </c>
      <c r="D8" s="12">
        <f>E8+F8</f>
        <v>141422.30088</v>
      </c>
      <c r="E8" s="12">
        <v>128237.23088</v>
      </c>
      <c r="F8" s="41">
        <v>13185.07</v>
      </c>
      <c r="G8" s="41"/>
      <c r="H8" s="41"/>
      <c r="I8" s="41"/>
      <c r="J8" s="41"/>
      <c r="K8" s="41"/>
      <c r="L8" s="87"/>
    </row>
    <row r="10" ht="12.75" customHeight="1">
      <c r="B10" s="1"/>
    </row>
  </sheetData>
  <sheetProtection/>
  <mergeCells count="12"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4:J6"/>
    <mergeCell ref="K4:K6"/>
    <mergeCell ref="L4:L6"/>
  </mergeCells>
  <printOptions horizontalCentered="1"/>
  <pageMargins left="0.59" right="0.59" top="0.79" bottom="0.98" header="0.51" footer="0.51"/>
  <pageSetup horizontalDpi="200" verticalDpi="2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20.16015625" style="0" customWidth="1"/>
    <col min="2" max="2" width="33.66015625" style="0" customWidth="1"/>
    <col min="3" max="3" width="17.16015625" style="0" customWidth="1"/>
    <col min="4" max="4" width="15.66015625" style="0" customWidth="1"/>
    <col min="5" max="5" width="17.66015625" style="0" customWidth="1"/>
    <col min="6" max="6" width="14.66015625" style="0" customWidth="1"/>
    <col min="7" max="7" width="13" style="0" customWidth="1"/>
    <col min="8" max="8" width="14.83203125" style="0" customWidth="1"/>
    <col min="9" max="9" width="13.5" style="0" customWidth="1"/>
    <col min="10" max="10" width="11" style="0" customWidth="1"/>
    <col min="11" max="11" width="9.16015625" style="0" customWidth="1"/>
    <col min="12" max="12" width="14.66015625" style="0" customWidth="1"/>
  </cols>
  <sheetData>
    <row r="1" spans="1:12" ht="15.75" customHeight="1">
      <c r="A1" s="2" t="s">
        <v>78</v>
      </c>
      <c r="B1" s="72"/>
      <c r="L1" s="17"/>
    </row>
    <row r="2" spans="1:12" ht="23.25" customHeight="1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customHeight="1">
      <c r="A3" s="1"/>
      <c r="B3" s="1"/>
      <c r="C3" s="1"/>
      <c r="D3" s="1"/>
      <c r="H3" s="17"/>
      <c r="I3" s="17"/>
      <c r="J3" s="17"/>
      <c r="K3" s="17"/>
      <c r="L3" s="18" t="s">
        <v>2</v>
      </c>
    </row>
    <row r="4" spans="1:12" ht="12.75" customHeight="1">
      <c r="A4" s="7" t="s">
        <v>64</v>
      </c>
      <c r="B4" s="7" t="s">
        <v>65</v>
      </c>
      <c r="C4" s="7" t="s">
        <v>66</v>
      </c>
      <c r="D4" s="73" t="s">
        <v>67</v>
      </c>
      <c r="E4" s="74"/>
      <c r="F4" s="75"/>
      <c r="G4" s="76" t="s">
        <v>80</v>
      </c>
      <c r="H4" s="74" t="s">
        <v>69</v>
      </c>
      <c r="I4" s="81"/>
      <c r="J4" s="77" t="s">
        <v>81</v>
      </c>
      <c r="K4" s="82" t="s">
        <v>82</v>
      </c>
      <c r="L4" s="19" t="s">
        <v>72</v>
      </c>
    </row>
    <row r="5" spans="1:12" ht="22.5" customHeight="1">
      <c r="A5" s="7"/>
      <c r="B5" s="7"/>
      <c r="C5" s="7"/>
      <c r="D5" s="20" t="s">
        <v>73</v>
      </c>
      <c r="E5" s="77" t="s">
        <v>83</v>
      </c>
      <c r="F5" s="77" t="s">
        <v>84</v>
      </c>
      <c r="G5" s="78"/>
      <c r="H5" s="6" t="s">
        <v>73</v>
      </c>
      <c r="I5" s="77" t="s">
        <v>85</v>
      </c>
      <c r="J5" s="77"/>
      <c r="K5" s="82"/>
      <c r="L5" s="19"/>
    </row>
    <row r="6" spans="1:12" ht="19.5" customHeight="1">
      <c r="A6" s="7"/>
      <c r="B6" s="7"/>
      <c r="C6" s="7"/>
      <c r="D6" s="20"/>
      <c r="E6" s="77"/>
      <c r="F6" s="77"/>
      <c r="G6" s="79"/>
      <c r="H6" s="6"/>
      <c r="I6" s="77"/>
      <c r="J6" s="77"/>
      <c r="K6" s="82"/>
      <c r="L6" s="19"/>
    </row>
    <row r="7" spans="1:12" s="14" customFormat="1" ht="19.5" customHeight="1">
      <c r="A7" s="24"/>
      <c r="B7" s="36" t="s">
        <v>66</v>
      </c>
      <c r="C7" s="80">
        <f>D7</f>
        <v>141422.30088</v>
      </c>
      <c r="D7" s="80">
        <f>E7+F7</f>
        <v>141422.30088</v>
      </c>
      <c r="E7" s="80">
        <f>E8</f>
        <v>128237.23088</v>
      </c>
      <c r="F7" s="80">
        <f>F8</f>
        <v>13185.07</v>
      </c>
      <c r="G7" s="80"/>
      <c r="H7" s="38">
        <v>0</v>
      </c>
      <c r="I7" s="83">
        <v>0</v>
      </c>
      <c r="J7" s="38">
        <v>0</v>
      </c>
      <c r="K7" s="27">
        <v>0</v>
      </c>
      <c r="L7" s="84"/>
    </row>
    <row r="8" spans="1:12" ht="19.5" customHeight="1">
      <c r="A8" s="13"/>
      <c r="B8" s="11" t="s">
        <v>77</v>
      </c>
      <c r="C8" s="12">
        <f>D8+G8+H8+J8+K8</f>
        <v>141422.30088</v>
      </c>
      <c r="D8" s="12">
        <f>E8+F8</f>
        <v>141422.30088</v>
      </c>
      <c r="E8" s="12">
        <f>'一般公共预算支出表4'!C8</f>
        <v>128237.23088</v>
      </c>
      <c r="F8" s="32">
        <v>13185.07</v>
      </c>
      <c r="G8" s="41"/>
      <c r="H8" s="41">
        <v>0</v>
      </c>
      <c r="I8" s="32">
        <v>0</v>
      </c>
      <c r="J8" s="41">
        <v>0</v>
      </c>
      <c r="K8" s="33">
        <v>0</v>
      </c>
      <c r="L8" s="85"/>
    </row>
    <row r="9" ht="12.75" customHeight="1">
      <c r="B9" s="1"/>
    </row>
  </sheetData>
  <sheetProtection/>
  <mergeCells count="12"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4:J6"/>
    <mergeCell ref="K4:K6"/>
    <mergeCell ref="L4:L6"/>
  </mergeCells>
  <printOptions horizontalCentered="1"/>
  <pageMargins left="0.59" right="0.59" top="0.79" bottom="0.98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20.16015625" style="1" customWidth="1"/>
    <col min="2" max="2" width="41" style="1" customWidth="1"/>
    <col min="3" max="3" width="28.33203125" style="1" customWidth="1"/>
    <col min="4" max="4" width="21.66015625" style="1" customWidth="1"/>
    <col min="5" max="5" width="18.83203125" style="59" customWidth="1"/>
    <col min="6" max="6" width="19" style="1" customWidth="1"/>
    <col min="7" max="7" width="14.66015625" style="1" customWidth="1"/>
    <col min="8" max="8" width="9.16015625" style="1" customWidth="1"/>
    <col min="9" max="9" width="22.66015625" style="1" customWidth="1"/>
    <col min="10" max="256" width="9.16015625" style="1" customWidth="1"/>
  </cols>
  <sheetData>
    <row r="1" spans="1:7" ht="15.75" customHeight="1">
      <c r="A1" s="2" t="s">
        <v>86</v>
      </c>
      <c r="B1" s="15"/>
      <c r="G1" s="3"/>
    </row>
    <row r="2" spans="1:7" ht="33" customHeight="1">
      <c r="A2" s="16" t="s">
        <v>87</v>
      </c>
      <c r="B2" s="16"/>
      <c r="C2" s="16"/>
      <c r="D2" s="16"/>
      <c r="E2" s="16"/>
      <c r="F2" s="16"/>
      <c r="G2" s="16"/>
    </row>
    <row r="3" spans="6:7" ht="18" customHeight="1">
      <c r="F3" s="3"/>
      <c r="G3" s="5" t="s">
        <v>2</v>
      </c>
    </row>
    <row r="4" spans="1:7" ht="12.75" customHeight="1">
      <c r="A4" s="7" t="s">
        <v>88</v>
      </c>
      <c r="B4" s="7" t="s">
        <v>89</v>
      </c>
      <c r="C4" s="19" t="s">
        <v>66</v>
      </c>
      <c r="D4" s="20" t="s">
        <v>90</v>
      </c>
      <c r="E4" s="7" t="s">
        <v>91</v>
      </c>
      <c r="F4" s="7"/>
      <c r="G4" s="19" t="s">
        <v>72</v>
      </c>
    </row>
    <row r="5" spans="1:7" ht="9" customHeight="1">
      <c r="A5" s="7"/>
      <c r="B5" s="7"/>
      <c r="C5" s="19"/>
      <c r="D5" s="20"/>
      <c r="E5" s="7"/>
      <c r="F5" s="7"/>
      <c r="G5" s="19"/>
    </row>
    <row r="6" spans="1:7" ht="11.25" customHeight="1">
      <c r="A6" s="7"/>
      <c r="B6" s="7"/>
      <c r="C6" s="19"/>
      <c r="D6" s="20"/>
      <c r="E6" s="7" t="s">
        <v>92</v>
      </c>
      <c r="F6" s="7" t="s">
        <v>93</v>
      </c>
      <c r="G6" s="19"/>
    </row>
    <row r="7" spans="1:7" ht="9" customHeight="1">
      <c r="A7" s="21"/>
      <c r="B7" s="21"/>
      <c r="C7" s="22"/>
      <c r="D7" s="23"/>
      <c r="E7" s="21"/>
      <c r="F7" s="21"/>
      <c r="G7" s="22"/>
    </row>
    <row r="8" spans="1:7" s="35" customFormat="1" ht="19.5" customHeight="1">
      <c r="A8" s="36"/>
      <c r="B8" s="60" t="s">
        <v>77</v>
      </c>
      <c r="C8" s="61">
        <f aca="true" t="shared" si="0" ref="C8:C72">SUM(D8+E8)</f>
        <v>128237.23088</v>
      </c>
      <c r="D8" s="61">
        <f>SUM(D9+D55+D62+D69+D73+D77+D84)</f>
        <v>14391.219999999998</v>
      </c>
      <c r="E8" s="61">
        <f>SUM(E9+E45+E55+E62+E69+E73+E77+E84)</f>
        <v>113846.01088</v>
      </c>
      <c r="F8" s="38"/>
      <c r="G8" s="62"/>
    </row>
    <row r="9" spans="1:7" ht="19.5" customHeight="1">
      <c r="A9" s="11" t="s">
        <v>94</v>
      </c>
      <c r="B9" s="63" t="s">
        <v>95</v>
      </c>
      <c r="C9" s="64">
        <f>SUM(C10+C18+C23+C29+C32+C34+C37+C40+C45+C48+C52)</f>
        <v>45620.44588</v>
      </c>
      <c r="D9" s="64">
        <f>SUM(D10+D18+D23+D29+D32+D34+D37+D40+D45+D48+D52)</f>
        <v>14170.679999999998</v>
      </c>
      <c r="E9" s="64">
        <f>SUM(E10+E18+E23+E29+E32+E34+E37+E40+E48+E52)</f>
        <v>31399.76588</v>
      </c>
      <c r="F9" s="41"/>
      <c r="G9" s="65"/>
    </row>
    <row r="10" spans="1:7" ht="19.5" customHeight="1">
      <c r="A10" s="11" t="s">
        <v>96</v>
      </c>
      <c r="B10" s="63" t="s">
        <v>97</v>
      </c>
      <c r="C10" s="64">
        <f t="shared" si="0"/>
        <v>15543.345</v>
      </c>
      <c r="D10" s="64">
        <v>14024.435</v>
      </c>
      <c r="E10" s="64">
        <f>SUM(E11+E14)</f>
        <v>1518.91</v>
      </c>
      <c r="F10" s="41"/>
      <c r="G10" s="65"/>
    </row>
    <row r="11" spans="1:7" ht="19.5" customHeight="1">
      <c r="A11" s="11" t="s">
        <v>98</v>
      </c>
      <c r="B11" s="63" t="s">
        <v>99</v>
      </c>
      <c r="C11" s="64">
        <f t="shared" si="0"/>
        <v>270</v>
      </c>
      <c r="D11" s="64">
        <v>0</v>
      </c>
      <c r="E11" s="64">
        <v>270</v>
      </c>
      <c r="F11" s="41"/>
      <c r="G11" s="65"/>
    </row>
    <row r="12" spans="1:7" ht="19.5" customHeight="1">
      <c r="A12" s="11"/>
      <c r="B12" s="66" t="s">
        <v>100</v>
      </c>
      <c r="C12" s="64">
        <f t="shared" si="0"/>
        <v>270</v>
      </c>
      <c r="D12" s="64"/>
      <c r="E12" s="64">
        <v>270</v>
      </c>
      <c r="F12" s="41"/>
      <c r="G12" s="65"/>
    </row>
    <row r="13" spans="1:7" ht="19.5" customHeight="1">
      <c r="A13" s="11" t="s">
        <v>101</v>
      </c>
      <c r="B13" s="63" t="s">
        <v>102</v>
      </c>
      <c r="C13" s="64">
        <f t="shared" si="0"/>
        <v>14024.435</v>
      </c>
      <c r="D13" s="64">
        <v>14024.435</v>
      </c>
      <c r="E13" s="64"/>
      <c r="F13" s="41"/>
      <c r="G13" s="65"/>
    </row>
    <row r="14" spans="1:7" ht="19.5" customHeight="1">
      <c r="A14" s="11" t="s">
        <v>103</v>
      </c>
      <c r="B14" s="63" t="s">
        <v>104</v>
      </c>
      <c r="C14" s="64">
        <f t="shared" si="0"/>
        <v>1248.91</v>
      </c>
      <c r="D14" s="64">
        <v>0</v>
      </c>
      <c r="E14" s="64">
        <f>SUM(E15:E17)</f>
        <v>1248.91</v>
      </c>
      <c r="F14" s="41"/>
      <c r="G14" s="65"/>
    </row>
    <row r="15" spans="1:7" ht="19.5" customHeight="1">
      <c r="A15" s="11"/>
      <c r="B15" s="66" t="s">
        <v>105</v>
      </c>
      <c r="C15" s="64">
        <f t="shared" si="0"/>
        <v>1069.41</v>
      </c>
      <c r="D15" s="64"/>
      <c r="E15" s="64">
        <v>1069.41</v>
      </c>
      <c r="F15" s="41"/>
      <c r="G15" s="65"/>
    </row>
    <row r="16" spans="1:7" ht="19.5" customHeight="1">
      <c r="A16" s="53"/>
      <c r="B16" s="67" t="s">
        <v>106</v>
      </c>
      <c r="C16" s="64">
        <f t="shared" si="0"/>
        <v>150</v>
      </c>
      <c r="D16" s="41"/>
      <c r="E16" s="31">
        <v>150</v>
      </c>
      <c r="F16" s="68"/>
      <c r="G16" s="68"/>
    </row>
    <row r="17" spans="1:7" ht="19.5" customHeight="1">
      <c r="A17" s="53"/>
      <c r="B17" s="67" t="s">
        <v>107</v>
      </c>
      <c r="C17" s="64">
        <f t="shared" si="0"/>
        <v>29.5</v>
      </c>
      <c r="D17" s="41"/>
      <c r="E17" s="31">
        <v>29.5</v>
      </c>
      <c r="F17" s="68"/>
      <c r="G17" s="68"/>
    </row>
    <row r="18" spans="1:7" ht="19.5" customHeight="1">
      <c r="A18" s="11" t="s">
        <v>108</v>
      </c>
      <c r="B18" s="63" t="s">
        <v>109</v>
      </c>
      <c r="C18" s="64">
        <f t="shared" si="0"/>
        <v>2770.9500000000003</v>
      </c>
      <c r="D18" s="64">
        <v>4.76</v>
      </c>
      <c r="E18" s="64">
        <f>SUM(E20)</f>
        <v>2766.19</v>
      </c>
      <c r="F18" s="41"/>
      <c r="G18" s="65"/>
    </row>
    <row r="19" spans="1:7" ht="19.5" customHeight="1">
      <c r="A19" s="11" t="s">
        <v>110</v>
      </c>
      <c r="B19" s="63" t="s">
        <v>102</v>
      </c>
      <c r="C19" s="64">
        <f t="shared" si="0"/>
        <v>4.76</v>
      </c>
      <c r="D19" s="64">
        <v>4.76</v>
      </c>
      <c r="E19" s="69"/>
      <c r="F19" s="41"/>
      <c r="G19" s="65"/>
    </row>
    <row r="20" spans="1:7" ht="19.5" customHeight="1">
      <c r="A20" s="11" t="s">
        <v>111</v>
      </c>
      <c r="B20" s="63" t="s">
        <v>112</v>
      </c>
      <c r="C20" s="64">
        <f t="shared" si="0"/>
        <v>2766.19</v>
      </c>
      <c r="D20" s="64">
        <v>0</v>
      </c>
      <c r="E20" s="64">
        <f>SUM(E21:E22)</f>
        <v>2766.19</v>
      </c>
      <c r="F20" s="41"/>
      <c r="G20" s="65"/>
    </row>
    <row r="21" spans="1:7" ht="19.5" customHeight="1">
      <c r="A21" s="11"/>
      <c r="B21" s="66" t="s">
        <v>113</v>
      </c>
      <c r="C21" s="64">
        <f t="shared" si="0"/>
        <v>100</v>
      </c>
      <c r="D21" s="64"/>
      <c r="E21" s="64">
        <v>100</v>
      </c>
      <c r="F21" s="41"/>
      <c r="G21" s="65"/>
    </row>
    <row r="22" spans="1:7" ht="19.5" customHeight="1">
      <c r="A22" s="11"/>
      <c r="B22" s="66" t="s">
        <v>114</v>
      </c>
      <c r="C22" s="64">
        <f t="shared" si="0"/>
        <v>2666.19</v>
      </c>
      <c r="D22" s="64"/>
      <c r="E22" s="64">
        <v>2666.19</v>
      </c>
      <c r="F22" s="41"/>
      <c r="G22" s="65"/>
    </row>
    <row r="23" spans="1:7" ht="19.5" customHeight="1">
      <c r="A23" s="11" t="s">
        <v>115</v>
      </c>
      <c r="B23" s="63" t="s">
        <v>116</v>
      </c>
      <c r="C23" s="64">
        <f t="shared" si="0"/>
        <v>349.61</v>
      </c>
      <c r="D23" s="64">
        <v>43.16</v>
      </c>
      <c r="E23" s="64">
        <f>SUM(E24+E27)</f>
        <v>306.45</v>
      </c>
      <c r="F23" s="41"/>
      <c r="G23" s="65"/>
    </row>
    <row r="24" spans="1:7" ht="19.5" customHeight="1">
      <c r="A24" s="11" t="s">
        <v>117</v>
      </c>
      <c r="B24" s="63" t="s">
        <v>118</v>
      </c>
      <c r="C24" s="64">
        <f t="shared" si="0"/>
        <v>45</v>
      </c>
      <c r="D24" s="64">
        <v>0</v>
      </c>
      <c r="E24" s="41">
        <v>45</v>
      </c>
      <c r="F24" s="41"/>
      <c r="G24" s="65"/>
    </row>
    <row r="25" spans="1:7" ht="19.5" customHeight="1">
      <c r="A25" s="11"/>
      <c r="B25" s="70" t="s">
        <v>119</v>
      </c>
      <c r="C25" s="64">
        <f t="shared" si="0"/>
        <v>45</v>
      </c>
      <c r="D25" s="64"/>
      <c r="E25" s="41">
        <v>45</v>
      </c>
      <c r="F25" s="41"/>
      <c r="G25" s="65"/>
    </row>
    <row r="26" spans="1:7" ht="19.5" customHeight="1">
      <c r="A26" s="11" t="s">
        <v>120</v>
      </c>
      <c r="B26" s="63" t="s">
        <v>102</v>
      </c>
      <c r="C26" s="64">
        <f t="shared" si="0"/>
        <v>43.16</v>
      </c>
      <c r="D26" s="64">
        <v>43.16</v>
      </c>
      <c r="E26" s="64"/>
      <c r="F26" s="41"/>
      <c r="G26" s="65"/>
    </row>
    <row r="27" spans="1:7" ht="19.5" customHeight="1">
      <c r="A27" s="11" t="s">
        <v>121</v>
      </c>
      <c r="B27" s="63" t="s">
        <v>122</v>
      </c>
      <c r="C27" s="64">
        <f t="shared" si="0"/>
        <v>261.45</v>
      </c>
      <c r="D27" s="64">
        <v>0</v>
      </c>
      <c r="E27" s="41">
        <f>306.45-E24</f>
        <v>261.45</v>
      </c>
      <c r="F27" s="41"/>
      <c r="G27" s="65"/>
    </row>
    <row r="28" spans="1:7" ht="19.5" customHeight="1">
      <c r="A28" s="11"/>
      <c r="B28" s="70" t="s">
        <v>119</v>
      </c>
      <c r="C28" s="64">
        <f t="shared" si="0"/>
        <v>261.45</v>
      </c>
      <c r="D28" s="64"/>
      <c r="E28" s="41">
        <f>306.45-E25</f>
        <v>261.45</v>
      </c>
      <c r="F28" s="41"/>
      <c r="G28" s="65"/>
    </row>
    <row r="29" spans="1:7" ht="19.5" customHeight="1">
      <c r="A29" s="11" t="s">
        <v>123</v>
      </c>
      <c r="B29" s="63" t="s">
        <v>124</v>
      </c>
      <c r="C29" s="64">
        <f t="shared" si="0"/>
        <v>550</v>
      </c>
      <c r="D29" s="64">
        <v>0</v>
      </c>
      <c r="E29" s="64">
        <v>550</v>
      </c>
      <c r="F29" s="41"/>
      <c r="G29" s="65"/>
    </row>
    <row r="30" spans="1:7" ht="19.5" customHeight="1">
      <c r="A30" s="11" t="s">
        <v>125</v>
      </c>
      <c r="B30" s="63" t="s">
        <v>126</v>
      </c>
      <c r="C30" s="64">
        <f t="shared" si="0"/>
        <v>550</v>
      </c>
      <c r="D30" s="64">
        <v>0</v>
      </c>
      <c r="E30" s="64">
        <v>550</v>
      </c>
      <c r="F30" s="41"/>
      <c r="G30" s="65"/>
    </row>
    <row r="31" spans="1:7" ht="19.5" customHeight="1">
      <c r="A31" s="11"/>
      <c r="B31" s="66" t="s">
        <v>127</v>
      </c>
      <c r="C31" s="64">
        <f t="shared" si="0"/>
        <v>550</v>
      </c>
      <c r="D31" s="64"/>
      <c r="E31" s="64">
        <v>550</v>
      </c>
      <c r="F31" s="41"/>
      <c r="G31" s="65"/>
    </row>
    <row r="32" spans="1:7" ht="19.5" customHeight="1">
      <c r="A32" s="11" t="s">
        <v>128</v>
      </c>
      <c r="B32" s="63" t="s">
        <v>129</v>
      </c>
      <c r="C32" s="64">
        <f t="shared" si="0"/>
        <v>17.64</v>
      </c>
      <c r="D32" s="64">
        <v>17.64</v>
      </c>
      <c r="E32" s="64"/>
      <c r="F32" s="41"/>
      <c r="G32" s="65"/>
    </row>
    <row r="33" spans="1:7" ht="19.5" customHeight="1">
      <c r="A33" s="11" t="s">
        <v>130</v>
      </c>
      <c r="B33" s="63" t="s">
        <v>102</v>
      </c>
      <c r="C33" s="64">
        <f t="shared" si="0"/>
        <v>17.64</v>
      </c>
      <c r="D33" s="64">
        <v>17.64</v>
      </c>
      <c r="E33" s="64"/>
      <c r="F33" s="41"/>
      <c r="G33" s="65"/>
    </row>
    <row r="34" spans="1:7" ht="19.5" customHeight="1">
      <c r="A34" s="11" t="s">
        <v>131</v>
      </c>
      <c r="B34" s="63" t="s">
        <v>132</v>
      </c>
      <c r="C34" s="64">
        <f t="shared" si="0"/>
        <v>246.5</v>
      </c>
      <c r="D34" s="64">
        <v>0</v>
      </c>
      <c r="E34" s="41">
        <v>246.5</v>
      </c>
      <c r="F34" s="41"/>
      <c r="G34" s="65"/>
    </row>
    <row r="35" spans="1:7" ht="19.5" customHeight="1">
      <c r="A35" s="11" t="s">
        <v>133</v>
      </c>
      <c r="B35" s="63" t="s">
        <v>134</v>
      </c>
      <c r="C35" s="64">
        <f t="shared" si="0"/>
        <v>246.5</v>
      </c>
      <c r="D35" s="64">
        <v>0</v>
      </c>
      <c r="E35" s="41">
        <v>246.5</v>
      </c>
      <c r="F35" s="41"/>
      <c r="G35" s="65"/>
    </row>
    <row r="36" spans="1:7" ht="19.5" customHeight="1">
      <c r="A36" s="30"/>
      <c r="B36" s="70" t="s">
        <v>135</v>
      </c>
      <c r="C36" s="64">
        <f t="shared" si="0"/>
        <v>246.5</v>
      </c>
      <c r="D36" s="68"/>
      <c r="E36" s="41">
        <v>246.5</v>
      </c>
      <c r="F36" s="33"/>
      <c r="G36" s="34"/>
    </row>
    <row r="37" spans="1:7" ht="19.5" customHeight="1">
      <c r="A37" s="11" t="s">
        <v>136</v>
      </c>
      <c r="B37" s="63" t="s">
        <v>137</v>
      </c>
      <c r="C37" s="64">
        <f t="shared" si="0"/>
        <v>168.5</v>
      </c>
      <c r="D37" s="64">
        <v>0</v>
      </c>
      <c r="E37" s="41">
        <v>168.5</v>
      </c>
      <c r="F37" s="41"/>
      <c r="G37" s="65"/>
    </row>
    <row r="38" spans="1:7" ht="19.5" customHeight="1">
      <c r="A38" s="11" t="s">
        <v>138</v>
      </c>
      <c r="B38" s="63" t="s">
        <v>139</v>
      </c>
      <c r="C38" s="64">
        <f t="shared" si="0"/>
        <v>168.5</v>
      </c>
      <c r="D38" s="64">
        <v>0</v>
      </c>
      <c r="E38" s="41">
        <v>168.5</v>
      </c>
      <c r="F38" s="41"/>
      <c r="G38" s="65"/>
    </row>
    <row r="39" spans="1:7" ht="19.5" customHeight="1">
      <c r="A39" s="30"/>
      <c r="B39" s="70" t="s">
        <v>140</v>
      </c>
      <c r="C39" s="64">
        <f t="shared" si="0"/>
        <v>168.5</v>
      </c>
      <c r="D39" s="68"/>
      <c r="E39" s="41">
        <v>168.5</v>
      </c>
      <c r="F39" s="33"/>
      <c r="G39" s="34"/>
    </row>
    <row r="40" spans="1:7" ht="19.5" customHeight="1">
      <c r="A40" s="11" t="s">
        <v>141</v>
      </c>
      <c r="B40" s="63" t="s">
        <v>142</v>
      </c>
      <c r="C40" s="64">
        <f t="shared" si="0"/>
        <v>980.745</v>
      </c>
      <c r="D40" s="64">
        <v>63.105</v>
      </c>
      <c r="E40" s="64">
        <v>917.64</v>
      </c>
      <c r="F40" s="41"/>
      <c r="G40" s="65"/>
    </row>
    <row r="41" spans="1:7" ht="19.5" customHeight="1">
      <c r="A41" s="11" t="s">
        <v>143</v>
      </c>
      <c r="B41" s="63" t="s">
        <v>144</v>
      </c>
      <c r="C41" s="64">
        <f t="shared" si="0"/>
        <v>917.64</v>
      </c>
      <c r="D41" s="64">
        <v>0</v>
      </c>
      <c r="E41" s="64">
        <f>SUM(E42:E43)</f>
        <v>917.64</v>
      </c>
      <c r="F41" s="41"/>
      <c r="G41" s="65"/>
    </row>
    <row r="42" spans="1:7" ht="19.5" customHeight="1">
      <c r="A42" s="30"/>
      <c r="B42" s="70" t="s">
        <v>145</v>
      </c>
      <c r="C42" s="64">
        <f t="shared" si="0"/>
        <v>621</v>
      </c>
      <c r="D42" s="68"/>
      <c r="E42" s="41">
        <v>621</v>
      </c>
      <c r="F42" s="33"/>
      <c r="G42" s="34"/>
    </row>
    <row r="43" spans="1:7" ht="19.5" customHeight="1">
      <c r="A43" s="30"/>
      <c r="B43" s="70" t="s">
        <v>146</v>
      </c>
      <c r="C43" s="64">
        <f t="shared" si="0"/>
        <v>296.64</v>
      </c>
      <c r="D43" s="68"/>
      <c r="E43" s="41">
        <v>296.64</v>
      </c>
      <c r="F43" s="33"/>
      <c r="G43" s="34"/>
    </row>
    <row r="44" spans="1:7" ht="19.5" customHeight="1">
      <c r="A44" s="11" t="s">
        <v>147</v>
      </c>
      <c r="B44" s="63" t="s">
        <v>102</v>
      </c>
      <c r="C44" s="64">
        <f t="shared" si="0"/>
        <v>63.105</v>
      </c>
      <c r="D44" s="64">
        <v>63.105</v>
      </c>
      <c r="E44" s="64"/>
      <c r="F44" s="41"/>
      <c r="G44" s="65"/>
    </row>
    <row r="45" spans="1:7" ht="19.5" customHeight="1">
      <c r="A45" s="11" t="s">
        <v>148</v>
      </c>
      <c r="B45" s="63" t="s">
        <v>149</v>
      </c>
      <c r="C45" s="64">
        <f t="shared" si="0"/>
        <v>50</v>
      </c>
      <c r="D45" s="64">
        <v>0</v>
      </c>
      <c r="E45" s="64">
        <v>50</v>
      </c>
      <c r="F45" s="41"/>
      <c r="G45" s="65"/>
    </row>
    <row r="46" spans="1:7" ht="19.5" customHeight="1">
      <c r="A46" s="11" t="s">
        <v>150</v>
      </c>
      <c r="B46" s="63" t="s">
        <v>151</v>
      </c>
      <c r="C46" s="64">
        <f t="shared" si="0"/>
        <v>50</v>
      </c>
      <c r="D46" s="64">
        <v>0</v>
      </c>
      <c r="E46" s="64">
        <v>50</v>
      </c>
      <c r="F46" s="41"/>
      <c r="G46" s="65"/>
    </row>
    <row r="47" spans="1:7" ht="19.5" customHeight="1">
      <c r="A47" s="11"/>
      <c r="B47" s="66" t="s">
        <v>152</v>
      </c>
      <c r="C47" s="64">
        <f t="shared" si="0"/>
        <v>50</v>
      </c>
      <c r="D47" s="64"/>
      <c r="E47" s="64">
        <v>50</v>
      </c>
      <c r="F47" s="41"/>
      <c r="G47" s="65"/>
    </row>
    <row r="48" spans="1:7" ht="19.5" customHeight="1">
      <c r="A48" s="11" t="s">
        <v>153</v>
      </c>
      <c r="B48" s="63" t="s">
        <v>154</v>
      </c>
      <c r="C48" s="64">
        <f t="shared" si="0"/>
        <v>4257.58</v>
      </c>
      <c r="D48" s="64">
        <v>17.58</v>
      </c>
      <c r="E48" s="41">
        <v>4240</v>
      </c>
      <c r="F48" s="41"/>
      <c r="G48" s="65"/>
    </row>
    <row r="49" spans="1:7" ht="19.5" customHeight="1">
      <c r="A49" s="11" t="s">
        <v>155</v>
      </c>
      <c r="B49" s="63" t="s">
        <v>102</v>
      </c>
      <c r="C49" s="64">
        <f t="shared" si="0"/>
        <v>17.58</v>
      </c>
      <c r="D49" s="64">
        <v>17.58</v>
      </c>
      <c r="E49" s="64"/>
      <c r="F49" s="41"/>
      <c r="G49" s="65"/>
    </row>
    <row r="50" spans="1:7" ht="19.5" customHeight="1">
      <c r="A50" s="11" t="s">
        <v>156</v>
      </c>
      <c r="B50" s="63" t="s">
        <v>157</v>
      </c>
      <c r="C50" s="64">
        <f t="shared" si="0"/>
        <v>4240</v>
      </c>
      <c r="D50" s="64">
        <v>0</v>
      </c>
      <c r="E50" s="41">
        <v>4240</v>
      </c>
      <c r="F50" s="41"/>
      <c r="G50" s="65"/>
    </row>
    <row r="51" spans="1:7" ht="19.5" customHeight="1">
      <c r="A51" s="30"/>
      <c r="B51" s="70" t="s">
        <v>158</v>
      </c>
      <c r="C51" s="64">
        <f t="shared" si="0"/>
        <v>4240</v>
      </c>
      <c r="D51" s="68"/>
      <c r="E51" s="41">
        <v>4240</v>
      </c>
      <c r="F51" s="33"/>
      <c r="G51" s="34"/>
    </row>
    <row r="52" spans="1:7" ht="19.5" customHeight="1">
      <c r="A52" s="11" t="s">
        <v>159</v>
      </c>
      <c r="B52" s="63" t="s">
        <v>160</v>
      </c>
      <c r="C52" s="64">
        <f t="shared" si="0"/>
        <v>20685.57588</v>
      </c>
      <c r="D52" s="64">
        <v>0</v>
      </c>
      <c r="E52" s="41">
        <v>20685.57588</v>
      </c>
      <c r="F52" s="41"/>
      <c r="G52" s="65"/>
    </row>
    <row r="53" spans="1:7" ht="19.5" customHeight="1">
      <c r="A53" s="11" t="s">
        <v>161</v>
      </c>
      <c r="B53" s="63" t="s">
        <v>162</v>
      </c>
      <c r="C53" s="64">
        <f t="shared" si="0"/>
        <v>20685.57588</v>
      </c>
      <c r="D53" s="64">
        <v>0</v>
      </c>
      <c r="E53" s="41">
        <v>20685.57588</v>
      </c>
      <c r="F53" s="41"/>
      <c r="G53" s="65"/>
    </row>
    <row r="54" spans="1:7" ht="19.5" customHeight="1">
      <c r="A54" s="30"/>
      <c r="B54" s="70" t="s">
        <v>163</v>
      </c>
      <c r="C54" s="64">
        <f t="shared" si="0"/>
        <v>20685.57588</v>
      </c>
      <c r="D54" s="68"/>
      <c r="E54" s="41">
        <v>20685.57588</v>
      </c>
      <c r="F54" s="33"/>
      <c r="G54" s="34"/>
    </row>
    <row r="55" spans="1:7" ht="19.5" customHeight="1">
      <c r="A55" s="11" t="s">
        <v>164</v>
      </c>
      <c r="B55" s="63" t="s">
        <v>165</v>
      </c>
      <c r="C55" s="64">
        <f t="shared" si="0"/>
        <v>7700</v>
      </c>
      <c r="D55" s="64">
        <v>23.92</v>
      </c>
      <c r="E55" s="64">
        <f>SUM(E56+E59)</f>
        <v>7676.08</v>
      </c>
      <c r="F55" s="41"/>
      <c r="G55" s="65"/>
    </row>
    <row r="56" spans="1:7" ht="19.5" customHeight="1">
      <c r="A56" s="11" t="s">
        <v>166</v>
      </c>
      <c r="B56" s="63" t="s">
        <v>167</v>
      </c>
      <c r="C56" s="64">
        <f t="shared" si="0"/>
        <v>251.72000000000003</v>
      </c>
      <c r="D56" s="64">
        <v>23.92</v>
      </c>
      <c r="E56" s="41">
        <v>227.8</v>
      </c>
      <c r="F56" s="41"/>
      <c r="G56" s="65"/>
    </row>
    <row r="57" spans="1:7" ht="19.5" customHeight="1">
      <c r="A57" s="11" t="s">
        <v>168</v>
      </c>
      <c r="B57" s="63" t="s">
        <v>169</v>
      </c>
      <c r="C57" s="64">
        <f t="shared" si="0"/>
        <v>251.72000000000003</v>
      </c>
      <c r="D57" s="64">
        <v>23.92</v>
      </c>
      <c r="E57" s="41">
        <v>227.8</v>
      </c>
      <c r="F57" s="41"/>
      <c r="G57" s="65"/>
    </row>
    <row r="58" spans="1:7" ht="19.5" customHeight="1">
      <c r="A58" s="30"/>
      <c r="B58" s="70" t="s">
        <v>170</v>
      </c>
      <c r="C58" s="64">
        <f t="shared" si="0"/>
        <v>227.8</v>
      </c>
      <c r="D58" s="68"/>
      <c r="E58" s="41">
        <v>227.8</v>
      </c>
      <c r="F58" s="33"/>
      <c r="G58" s="34"/>
    </row>
    <row r="59" spans="1:7" ht="19.5" customHeight="1">
      <c r="A59" s="11" t="s">
        <v>171</v>
      </c>
      <c r="B59" s="63" t="s">
        <v>172</v>
      </c>
      <c r="C59" s="64">
        <f t="shared" si="0"/>
        <v>7448.28</v>
      </c>
      <c r="D59" s="64">
        <v>0</v>
      </c>
      <c r="E59" s="41">
        <f aca="true" t="shared" si="1" ref="E59:E61">7676.08-E56</f>
        <v>7448.28</v>
      </c>
      <c r="F59" s="41"/>
      <c r="G59" s="65"/>
    </row>
    <row r="60" spans="1:7" ht="19.5" customHeight="1">
      <c r="A60" s="11" t="s">
        <v>173</v>
      </c>
      <c r="B60" s="63" t="s">
        <v>174</v>
      </c>
      <c r="C60" s="64">
        <f t="shared" si="0"/>
        <v>7448.28</v>
      </c>
      <c r="D60" s="64">
        <v>0</v>
      </c>
      <c r="E60" s="41">
        <f t="shared" si="1"/>
        <v>7448.28</v>
      </c>
      <c r="F60" s="41"/>
      <c r="G60" s="65"/>
    </row>
    <row r="61" spans="1:7" ht="19.5" customHeight="1">
      <c r="A61" s="30"/>
      <c r="B61" s="70" t="s">
        <v>170</v>
      </c>
      <c r="C61" s="64">
        <f t="shared" si="0"/>
        <v>7448.28</v>
      </c>
      <c r="D61" s="68"/>
      <c r="E61" s="41">
        <f t="shared" si="1"/>
        <v>7448.28</v>
      </c>
      <c r="F61" s="33"/>
      <c r="G61" s="34"/>
    </row>
    <row r="62" spans="1:7" ht="19.5" customHeight="1">
      <c r="A62" s="11" t="s">
        <v>175</v>
      </c>
      <c r="B62" s="63" t="s">
        <v>176</v>
      </c>
      <c r="C62" s="64">
        <f t="shared" si="0"/>
        <v>9018.505</v>
      </c>
      <c r="D62" s="64">
        <v>28.64</v>
      </c>
      <c r="E62" s="64">
        <f>SUM(E63+E66)</f>
        <v>8989.865</v>
      </c>
      <c r="F62" s="41"/>
      <c r="G62" s="65"/>
    </row>
    <row r="63" spans="1:7" ht="19.5" customHeight="1">
      <c r="A63" s="11" t="s">
        <v>177</v>
      </c>
      <c r="B63" s="63" t="s">
        <v>178</v>
      </c>
      <c r="C63" s="64">
        <f t="shared" si="0"/>
        <v>401.6</v>
      </c>
      <c r="D63" s="64">
        <v>0</v>
      </c>
      <c r="E63" s="41">
        <v>401.6</v>
      </c>
      <c r="F63" s="41"/>
      <c r="G63" s="65"/>
    </row>
    <row r="64" spans="1:7" ht="19.5" customHeight="1">
      <c r="A64" s="11" t="s">
        <v>179</v>
      </c>
      <c r="B64" s="63" t="s">
        <v>180</v>
      </c>
      <c r="C64" s="64">
        <f t="shared" si="0"/>
        <v>401.6</v>
      </c>
      <c r="D64" s="64">
        <v>0</v>
      </c>
      <c r="E64" s="41">
        <v>401.6</v>
      </c>
      <c r="F64" s="41"/>
      <c r="G64" s="65"/>
    </row>
    <row r="65" spans="1:7" ht="19.5" customHeight="1">
      <c r="A65" s="30"/>
      <c r="B65" s="70" t="s">
        <v>181</v>
      </c>
      <c r="C65" s="64">
        <f t="shared" si="0"/>
        <v>401.6</v>
      </c>
      <c r="D65" s="68"/>
      <c r="E65" s="41">
        <v>401.6</v>
      </c>
      <c r="F65" s="33"/>
      <c r="G65" s="34"/>
    </row>
    <row r="66" spans="1:7" ht="19.5" customHeight="1">
      <c r="A66" s="11" t="s">
        <v>182</v>
      </c>
      <c r="B66" s="63" t="s">
        <v>183</v>
      </c>
      <c r="C66" s="64">
        <f t="shared" si="0"/>
        <v>8616.904999999999</v>
      </c>
      <c r="D66" s="64">
        <v>28.64</v>
      </c>
      <c r="E66" s="41">
        <f aca="true" t="shared" si="2" ref="E66:E68">8989.865-E63</f>
        <v>8588.265</v>
      </c>
      <c r="F66" s="41"/>
      <c r="G66" s="65"/>
    </row>
    <row r="67" spans="1:7" ht="19.5" customHeight="1">
      <c r="A67" s="11" t="s">
        <v>184</v>
      </c>
      <c r="B67" s="63" t="s">
        <v>185</v>
      </c>
      <c r="C67" s="64">
        <f t="shared" si="0"/>
        <v>8616.904999999999</v>
      </c>
      <c r="D67" s="64">
        <v>28.64</v>
      </c>
      <c r="E67" s="41">
        <f t="shared" si="2"/>
        <v>8588.265</v>
      </c>
      <c r="F67" s="41"/>
      <c r="G67" s="65"/>
    </row>
    <row r="68" spans="1:7" ht="19.5" customHeight="1">
      <c r="A68" s="30"/>
      <c r="B68" s="70" t="s">
        <v>181</v>
      </c>
      <c r="C68" s="64">
        <f t="shared" si="0"/>
        <v>8588.265</v>
      </c>
      <c r="D68" s="68"/>
      <c r="E68" s="41">
        <f t="shared" si="2"/>
        <v>8588.265</v>
      </c>
      <c r="F68" s="33"/>
      <c r="G68" s="34"/>
    </row>
    <row r="69" spans="1:7" ht="19.5" customHeight="1">
      <c r="A69" s="11" t="s">
        <v>186</v>
      </c>
      <c r="B69" s="63" t="s">
        <v>187</v>
      </c>
      <c r="C69" s="64">
        <f t="shared" si="0"/>
        <v>8358.380000000001</v>
      </c>
      <c r="D69" s="64">
        <v>122.68</v>
      </c>
      <c r="E69" s="41">
        <f aca="true" t="shared" si="3" ref="E69:E72">8351.2-115.5</f>
        <v>8235.7</v>
      </c>
      <c r="F69" s="41"/>
      <c r="G69" s="65"/>
    </row>
    <row r="70" spans="1:7" ht="19.5" customHeight="1">
      <c r="A70" s="11" t="s">
        <v>188</v>
      </c>
      <c r="B70" s="63" t="s">
        <v>189</v>
      </c>
      <c r="C70" s="64">
        <f t="shared" si="0"/>
        <v>8358.380000000001</v>
      </c>
      <c r="D70" s="64">
        <v>122.68</v>
      </c>
      <c r="E70" s="41">
        <f t="shared" si="3"/>
        <v>8235.7</v>
      </c>
      <c r="F70" s="41"/>
      <c r="G70" s="65"/>
    </row>
    <row r="71" spans="1:7" ht="19.5" customHeight="1">
      <c r="A71" s="11" t="s">
        <v>190</v>
      </c>
      <c r="B71" s="63" t="s">
        <v>191</v>
      </c>
      <c r="C71" s="64">
        <f t="shared" si="0"/>
        <v>8358.380000000001</v>
      </c>
      <c r="D71" s="64">
        <v>122.68</v>
      </c>
      <c r="E71" s="41">
        <f t="shared" si="3"/>
        <v>8235.7</v>
      </c>
      <c r="F71" s="41"/>
      <c r="G71" s="65"/>
    </row>
    <row r="72" spans="1:7" ht="19.5" customHeight="1">
      <c r="A72" s="30"/>
      <c r="B72" s="66" t="s">
        <v>192</v>
      </c>
      <c r="C72" s="64">
        <f t="shared" si="0"/>
        <v>8235.7</v>
      </c>
      <c r="D72" s="68"/>
      <c r="E72" s="41">
        <f t="shared" si="3"/>
        <v>8235.7</v>
      </c>
      <c r="F72" s="33"/>
      <c r="G72" s="34"/>
    </row>
    <row r="73" spans="1:7" ht="19.5" customHeight="1">
      <c r="A73" s="11" t="s">
        <v>193</v>
      </c>
      <c r="B73" s="63" t="s">
        <v>194</v>
      </c>
      <c r="C73" s="64">
        <f aca="true" t="shared" si="4" ref="C73:C90">SUM(D73+E73)</f>
        <v>115.5</v>
      </c>
      <c r="D73" s="64">
        <v>0</v>
      </c>
      <c r="E73" s="41">
        <v>115.5</v>
      </c>
      <c r="F73" s="41"/>
      <c r="G73" s="65"/>
    </row>
    <row r="74" spans="1:7" ht="19.5" customHeight="1">
      <c r="A74" s="11" t="s">
        <v>195</v>
      </c>
      <c r="B74" s="63" t="s">
        <v>196</v>
      </c>
      <c r="C74" s="64">
        <f t="shared" si="4"/>
        <v>115.5</v>
      </c>
      <c r="D74" s="64">
        <v>0</v>
      </c>
      <c r="E74" s="41">
        <v>115.5</v>
      </c>
      <c r="F74" s="41"/>
      <c r="G74" s="65"/>
    </row>
    <row r="75" spans="1:7" ht="19.5" customHeight="1">
      <c r="A75" s="11" t="s">
        <v>197</v>
      </c>
      <c r="B75" s="63" t="s">
        <v>198</v>
      </c>
      <c r="C75" s="64">
        <f t="shared" si="4"/>
        <v>115.5</v>
      </c>
      <c r="D75" s="64">
        <v>0</v>
      </c>
      <c r="E75" s="41">
        <v>115.5</v>
      </c>
      <c r="F75" s="41"/>
      <c r="G75" s="65"/>
    </row>
    <row r="76" spans="1:7" ht="19.5" customHeight="1">
      <c r="A76" s="30"/>
      <c r="B76" s="66" t="s">
        <v>196</v>
      </c>
      <c r="C76" s="64">
        <f t="shared" si="4"/>
        <v>115.5</v>
      </c>
      <c r="D76" s="68"/>
      <c r="E76" s="41">
        <v>115.5</v>
      </c>
      <c r="F76" s="33"/>
      <c r="G76" s="34"/>
    </row>
    <row r="77" spans="1:7" ht="19.5" customHeight="1">
      <c r="A77" s="11" t="s">
        <v>199</v>
      </c>
      <c r="B77" s="63" t="s">
        <v>200</v>
      </c>
      <c r="C77" s="64">
        <f t="shared" si="4"/>
        <v>55968.8</v>
      </c>
      <c r="D77" s="64">
        <v>0</v>
      </c>
      <c r="E77" s="64">
        <f>SUM(E78+E81)</f>
        <v>55968.8</v>
      </c>
      <c r="F77" s="41"/>
      <c r="G77" s="65"/>
    </row>
    <row r="78" spans="1:7" ht="19.5" customHeight="1">
      <c r="A78" s="11" t="s">
        <v>201</v>
      </c>
      <c r="B78" s="63" t="s">
        <v>202</v>
      </c>
      <c r="C78" s="64">
        <f t="shared" si="4"/>
        <v>55768.8</v>
      </c>
      <c r="D78" s="64">
        <v>0</v>
      </c>
      <c r="E78" s="64">
        <f aca="true" t="shared" si="5" ref="E78:E80">27397+28371.8</f>
        <v>55768.8</v>
      </c>
      <c r="F78" s="41"/>
      <c r="G78" s="65"/>
    </row>
    <row r="79" spans="1:7" ht="19.5" customHeight="1">
      <c r="A79" s="11" t="s">
        <v>203</v>
      </c>
      <c r="B79" s="63" t="s">
        <v>204</v>
      </c>
      <c r="C79" s="64">
        <f t="shared" si="4"/>
        <v>55768.8</v>
      </c>
      <c r="D79" s="64">
        <v>0</v>
      </c>
      <c r="E79" s="64">
        <f t="shared" si="5"/>
        <v>55768.8</v>
      </c>
      <c r="F79" s="41"/>
      <c r="G79" s="65"/>
    </row>
    <row r="80" spans="1:7" s="58" customFormat="1" ht="19.5" customHeight="1">
      <c r="A80" s="71"/>
      <c r="B80" s="63" t="s">
        <v>205</v>
      </c>
      <c r="C80" s="64">
        <f t="shared" si="4"/>
        <v>55768.8</v>
      </c>
      <c r="D80" s="64"/>
      <c r="E80" s="64">
        <f t="shared" si="5"/>
        <v>55768.8</v>
      </c>
      <c r="F80" s="41"/>
      <c r="G80" s="65"/>
    </row>
    <row r="81" spans="1:7" ht="19.5" customHeight="1">
      <c r="A81" s="11" t="s">
        <v>206</v>
      </c>
      <c r="B81" s="63" t="s">
        <v>207</v>
      </c>
      <c r="C81" s="64">
        <f t="shared" si="4"/>
        <v>200</v>
      </c>
      <c r="D81" s="64">
        <v>0</v>
      </c>
      <c r="E81" s="41">
        <v>200</v>
      </c>
      <c r="F81" s="41"/>
      <c r="G81" s="65"/>
    </row>
    <row r="82" spans="1:7" ht="19.5" customHeight="1">
      <c r="A82" s="11" t="s">
        <v>208</v>
      </c>
      <c r="B82" s="63" t="s">
        <v>209</v>
      </c>
      <c r="C82" s="64">
        <f t="shared" si="4"/>
        <v>200</v>
      </c>
      <c r="D82" s="64">
        <v>0</v>
      </c>
      <c r="E82" s="41">
        <v>200</v>
      </c>
      <c r="F82" s="41"/>
      <c r="G82" s="65"/>
    </row>
    <row r="83" spans="1:7" ht="19.5" customHeight="1">
      <c r="A83" s="30"/>
      <c r="B83" s="70" t="s">
        <v>210</v>
      </c>
      <c r="C83" s="64">
        <f t="shared" si="4"/>
        <v>200</v>
      </c>
      <c r="D83" s="68"/>
      <c r="E83" s="41">
        <v>200</v>
      </c>
      <c r="F83" s="33"/>
      <c r="G83" s="34"/>
    </row>
    <row r="84" spans="1:7" ht="19.5" customHeight="1">
      <c r="A84" s="11" t="s">
        <v>211</v>
      </c>
      <c r="B84" s="63" t="s">
        <v>212</v>
      </c>
      <c r="C84" s="64">
        <f t="shared" si="4"/>
        <v>1455.6</v>
      </c>
      <c r="D84" s="64">
        <v>45.3</v>
      </c>
      <c r="E84" s="64">
        <f>1410.3+E90</f>
        <v>1410.3</v>
      </c>
      <c r="F84" s="41"/>
      <c r="G84" s="65"/>
    </row>
    <row r="85" spans="1:7" ht="19.5" customHeight="1">
      <c r="A85" s="11" t="s">
        <v>213</v>
      </c>
      <c r="B85" s="63" t="s">
        <v>214</v>
      </c>
      <c r="C85" s="64">
        <f t="shared" si="4"/>
        <v>1455.6</v>
      </c>
      <c r="D85" s="64">
        <v>45.3</v>
      </c>
      <c r="E85" s="64">
        <f>SUM(E86+E88)</f>
        <v>1410.3</v>
      </c>
      <c r="F85" s="41"/>
      <c r="G85" s="65"/>
    </row>
    <row r="86" spans="1:7" ht="19.5" customHeight="1">
      <c r="A86" s="11" t="s">
        <v>215</v>
      </c>
      <c r="B86" s="63" t="s">
        <v>216</v>
      </c>
      <c r="C86" s="64">
        <f t="shared" si="4"/>
        <v>1110.3</v>
      </c>
      <c r="D86" s="64">
        <v>0</v>
      </c>
      <c r="E86" s="41">
        <v>1110.3</v>
      </c>
      <c r="F86" s="41"/>
      <c r="G86" s="65"/>
    </row>
    <row r="87" spans="1:7" ht="19.5" customHeight="1">
      <c r="A87" s="30"/>
      <c r="B87" s="70" t="s">
        <v>217</v>
      </c>
      <c r="C87" s="64">
        <f t="shared" si="4"/>
        <v>1110.3</v>
      </c>
      <c r="D87" s="68"/>
      <c r="E87" s="41">
        <v>1110.3</v>
      </c>
      <c r="F87" s="33"/>
      <c r="G87" s="34"/>
    </row>
    <row r="88" spans="1:7" ht="19.5" customHeight="1">
      <c r="A88" s="11" t="s">
        <v>218</v>
      </c>
      <c r="B88" s="63" t="s">
        <v>219</v>
      </c>
      <c r="C88" s="64">
        <f t="shared" si="4"/>
        <v>300</v>
      </c>
      <c r="D88" s="64">
        <v>0</v>
      </c>
      <c r="E88" s="41">
        <v>300</v>
      </c>
      <c r="F88" s="41"/>
      <c r="G88" s="65"/>
    </row>
    <row r="89" spans="1:7" ht="19.5" customHeight="1">
      <c r="A89" s="30"/>
      <c r="B89" s="70" t="s">
        <v>217</v>
      </c>
      <c r="C89" s="64">
        <f t="shared" si="4"/>
        <v>300</v>
      </c>
      <c r="D89" s="68"/>
      <c r="E89" s="41">
        <v>300</v>
      </c>
      <c r="F89" s="33"/>
      <c r="G89" s="34"/>
    </row>
    <row r="90" spans="1:7" ht="19.5" customHeight="1">
      <c r="A90" s="11" t="s">
        <v>220</v>
      </c>
      <c r="B90" s="63" t="s">
        <v>102</v>
      </c>
      <c r="C90" s="64">
        <f t="shared" si="4"/>
        <v>45.3</v>
      </c>
      <c r="D90" s="64">
        <v>45.3</v>
      </c>
      <c r="E90" s="64"/>
      <c r="F90" s="41"/>
      <c r="G90" s="65"/>
    </row>
  </sheetData>
  <sheetProtection/>
  <mergeCells count="8">
    <mergeCell ref="A4:A7"/>
    <mergeCell ref="B4:B7"/>
    <mergeCell ref="C4:C7"/>
    <mergeCell ref="D4:D7"/>
    <mergeCell ref="E6:E7"/>
    <mergeCell ref="F6:F7"/>
    <mergeCell ref="G4:G7"/>
    <mergeCell ref="E4:F5"/>
  </mergeCells>
  <printOptions horizontalCentered="1"/>
  <pageMargins left="0.59" right="0.59" top="0.59" bottom="0.59" header="0.47" footer="0.2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workbookViewId="0" topLeftCell="A1">
      <pane xSplit="1" ySplit="7" topLeftCell="B8" activePane="bottomRight" state="frozen"/>
      <selection pane="bottomRight" activeCell="A2" sqref="A2"/>
    </sheetView>
  </sheetViews>
  <sheetFormatPr defaultColWidth="9.16015625" defaultRowHeight="11.25"/>
  <cols>
    <col min="1" max="1" width="15" style="1" customWidth="1"/>
    <col min="2" max="2" width="40" style="1" customWidth="1"/>
    <col min="3" max="3" width="28.5" style="1" customWidth="1"/>
    <col min="4" max="4" width="19.33203125" style="1" customWidth="1"/>
    <col min="5" max="5" width="20.5" style="1" customWidth="1"/>
    <col min="6" max="6" width="21.33203125" style="1" customWidth="1"/>
    <col min="7" max="7" width="18.66015625" style="1" customWidth="1"/>
    <col min="8" max="10" width="14" style="1" customWidth="1"/>
    <col min="11" max="11" width="9.16015625" style="1" customWidth="1"/>
    <col min="12" max="12" width="14" style="1" customWidth="1"/>
    <col min="13" max="16" width="9.16015625" style="1" customWidth="1"/>
    <col min="17" max="19" width="14" style="1" customWidth="1"/>
    <col min="20" max="22" width="9.16015625" style="1" customWidth="1"/>
    <col min="23" max="31" width="14" style="1" customWidth="1"/>
    <col min="32" max="32" width="17" style="1" customWidth="1"/>
    <col min="33" max="34" width="11.16015625" style="1" customWidth="1"/>
    <col min="35" max="37" width="9.16015625" style="1" customWidth="1"/>
    <col min="38" max="49" width="11.16015625" style="1" customWidth="1"/>
    <col min="50" max="54" width="9.16015625" style="1" customWidth="1"/>
    <col min="55" max="55" width="11.16015625" style="1" customWidth="1"/>
    <col min="56" max="56" width="9.16015625" style="1" customWidth="1"/>
    <col min="57" max="60" width="11.16015625" style="1" customWidth="1"/>
    <col min="61" max="63" width="9.16015625" style="1" customWidth="1"/>
    <col min="64" max="64" width="11.16015625" style="1" customWidth="1"/>
    <col min="65" max="16384" width="9.16015625" style="1" customWidth="1"/>
  </cols>
  <sheetData>
    <row r="1" spans="1:7" ht="16.5" customHeight="1">
      <c r="A1" s="2" t="s">
        <v>221</v>
      </c>
      <c r="B1" s="15"/>
      <c r="G1" s="3"/>
    </row>
    <row r="2" spans="1:7" ht="30.75" customHeight="1">
      <c r="A2" s="16" t="s">
        <v>222</v>
      </c>
      <c r="B2" s="16"/>
      <c r="C2" s="16"/>
      <c r="D2" s="16"/>
      <c r="E2" s="16"/>
      <c r="F2" s="16"/>
      <c r="G2" s="16"/>
    </row>
    <row r="3" spans="6:7" ht="18" customHeight="1">
      <c r="F3" s="3"/>
      <c r="G3" s="5" t="s">
        <v>2</v>
      </c>
    </row>
    <row r="4" spans="1:7" ht="9" customHeight="1">
      <c r="A4" s="7" t="s">
        <v>88</v>
      </c>
      <c r="B4" s="7" t="s">
        <v>89</v>
      </c>
      <c r="C4" s="7" t="s">
        <v>66</v>
      </c>
      <c r="D4" s="7" t="s">
        <v>90</v>
      </c>
      <c r="E4" s="7" t="s">
        <v>91</v>
      </c>
      <c r="F4" s="7"/>
      <c r="G4" s="7" t="s">
        <v>72</v>
      </c>
    </row>
    <row r="5" spans="1:7" ht="9" customHeight="1">
      <c r="A5" s="7"/>
      <c r="B5" s="7"/>
      <c r="C5" s="7"/>
      <c r="D5" s="7"/>
      <c r="E5" s="7"/>
      <c r="F5" s="7"/>
      <c r="G5" s="7"/>
    </row>
    <row r="6" spans="1:7" ht="9" customHeight="1">
      <c r="A6" s="7"/>
      <c r="B6" s="7"/>
      <c r="C6" s="7"/>
      <c r="D6" s="7"/>
      <c r="E6" s="7" t="s">
        <v>92</v>
      </c>
      <c r="F6" s="7" t="s">
        <v>93</v>
      </c>
      <c r="G6" s="7"/>
    </row>
    <row r="7" spans="1:7" ht="8.25" customHeight="1">
      <c r="A7" s="7"/>
      <c r="B7" s="7"/>
      <c r="C7" s="7"/>
      <c r="D7" s="7"/>
      <c r="E7" s="7"/>
      <c r="F7" s="7"/>
      <c r="G7" s="7"/>
    </row>
    <row r="8" spans="1:7" ht="19.5" customHeight="1">
      <c r="A8" s="36"/>
      <c r="B8" s="43" t="s">
        <v>77</v>
      </c>
      <c r="C8" s="44">
        <f aca="true" t="shared" si="0" ref="C8:C60">SUM(D8+E8)</f>
        <v>128237.23000000001</v>
      </c>
      <c r="D8" s="44">
        <f>SUM(D9+D14+D50+D53+D56)</f>
        <v>14391.22091</v>
      </c>
      <c r="E8" s="44">
        <f>SUM(E9+E14+E50+E53+E56)</f>
        <v>113846.00909</v>
      </c>
      <c r="F8" s="45"/>
      <c r="G8" s="46"/>
    </row>
    <row r="9" spans="1:7" ht="19.5" customHeight="1">
      <c r="A9" s="13" t="s">
        <v>223</v>
      </c>
      <c r="B9" s="47" t="s">
        <v>224</v>
      </c>
      <c r="C9" s="48">
        <f t="shared" si="0"/>
        <v>8948.3509136</v>
      </c>
      <c r="D9" s="48">
        <f>SUM(D10:D13)</f>
        <v>8948.3509136</v>
      </c>
      <c r="E9" s="48"/>
      <c r="F9" s="48"/>
      <c r="G9" s="49"/>
    </row>
    <row r="10" spans="1:7" ht="19.5" customHeight="1">
      <c r="A10" s="13" t="s">
        <v>225</v>
      </c>
      <c r="B10" s="50" t="s">
        <v>226</v>
      </c>
      <c r="C10" s="48">
        <f t="shared" si="0"/>
        <v>2773.9466</v>
      </c>
      <c r="D10" s="48">
        <v>2773.9466</v>
      </c>
      <c r="E10" s="48"/>
      <c r="F10" s="48"/>
      <c r="G10" s="49"/>
    </row>
    <row r="11" spans="1:7" ht="19.5" customHeight="1">
      <c r="A11" s="13" t="s">
        <v>227</v>
      </c>
      <c r="B11" s="50" t="s">
        <v>228</v>
      </c>
      <c r="C11" s="48">
        <f t="shared" si="0"/>
        <v>980.7520336000001</v>
      </c>
      <c r="D11" s="48">
        <v>980.7520336000001</v>
      </c>
      <c r="E11" s="48"/>
      <c r="F11" s="48"/>
      <c r="G11" s="49"/>
    </row>
    <row r="12" spans="1:7" ht="19.5" customHeight="1">
      <c r="A12" s="13" t="s">
        <v>229</v>
      </c>
      <c r="B12" s="50" t="s">
        <v>230</v>
      </c>
      <c r="C12" s="48">
        <f t="shared" si="0"/>
        <v>88.704</v>
      </c>
      <c r="D12" s="48">
        <v>88.704</v>
      </c>
      <c r="E12" s="48"/>
      <c r="F12" s="48"/>
      <c r="G12" s="49"/>
    </row>
    <row r="13" spans="1:7" ht="19.5" customHeight="1">
      <c r="A13" s="13" t="s">
        <v>231</v>
      </c>
      <c r="B13" s="50" t="s">
        <v>232</v>
      </c>
      <c r="C13" s="48">
        <f t="shared" si="0"/>
        <v>5104.94828</v>
      </c>
      <c r="D13" s="48">
        <v>5104.94828</v>
      </c>
      <c r="E13" s="48"/>
      <c r="F13" s="48"/>
      <c r="G13" s="49"/>
    </row>
    <row r="14" spans="1:7" ht="19.5" customHeight="1">
      <c r="A14" s="13" t="s">
        <v>233</v>
      </c>
      <c r="B14" s="47" t="s">
        <v>234</v>
      </c>
      <c r="C14" s="48">
        <f t="shared" si="0"/>
        <v>62126.597404</v>
      </c>
      <c r="D14" s="48">
        <f>SUM(D15+D16+D17+D18+D19+D20+D21+D22+D23+D24+D25+D26+D27+D28+D29+D48+D49)</f>
        <v>4828.888314</v>
      </c>
      <c r="E14" s="48">
        <f>SUM(E29)</f>
        <v>57297.70909</v>
      </c>
      <c r="F14" s="48"/>
      <c r="G14" s="49"/>
    </row>
    <row r="15" spans="1:7" ht="19.5" customHeight="1">
      <c r="A15" s="13" t="s">
        <v>235</v>
      </c>
      <c r="B15" s="50" t="s">
        <v>236</v>
      </c>
      <c r="C15" s="48">
        <f t="shared" si="0"/>
        <v>96.06</v>
      </c>
      <c r="D15" s="48">
        <v>96.06</v>
      </c>
      <c r="E15" s="48"/>
      <c r="F15" s="48"/>
      <c r="G15" s="49"/>
    </row>
    <row r="16" spans="1:7" ht="19.5" customHeight="1">
      <c r="A16" s="13" t="s">
        <v>237</v>
      </c>
      <c r="B16" s="50" t="s">
        <v>238</v>
      </c>
      <c r="C16" s="48">
        <f t="shared" si="0"/>
        <v>10</v>
      </c>
      <c r="D16" s="48">
        <v>10</v>
      </c>
      <c r="E16" s="48"/>
      <c r="F16" s="48"/>
      <c r="G16" s="49"/>
    </row>
    <row r="17" spans="1:7" ht="19.5" customHeight="1">
      <c r="A17" s="13" t="s">
        <v>239</v>
      </c>
      <c r="B17" s="50" t="s">
        <v>240</v>
      </c>
      <c r="C17" s="48">
        <f t="shared" si="0"/>
        <v>1.2</v>
      </c>
      <c r="D17" s="48">
        <v>1.2</v>
      </c>
      <c r="E17" s="48"/>
      <c r="F17" s="48"/>
      <c r="G17" s="49"/>
    </row>
    <row r="18" spans="1:7" ht="19.5" customHeight="1">
      <c r="A18" s="13" t="s">
        <v>241</v>
      </c>
      <c r="B18" s="50" t="s">
        <v>242</v>
      </c>
      <c r="C18" s="48">
        <f t="shared" si="0"/>
        <v>830.7067049999999</v>
      </c>
      <c r="D18" s="48">
        <v>830.7067049999999</v>
      </c>
      <c r="E18" s="48"/>
      <c r="F18" s="48"/>
      <c r="G18" s="49"/>
    </row>
    <row r="19" spans="1:7" ht="19.5" customHeight="1">
      <c r="A19" s="13" t="s">
        <v>243</v>
      </c>
      <c r="B19" s="50" t="s">
        <v>244</v>
      </c>
      <c r="C19" s="48">
        <f t="shared" si="0"/>
        <v>47.955</v>
      </c>
      <c r="D19" s="48">
        <v>47.955</v>
      </c>
      <c r="E19" s="48"/>
      <c r="F19" s="48"/>
      <c r="G19" s="49"/>
    </row>
    <row r="20" spans="1:7" ht="19.5" customHeight="1">
      <c r="A20" s="13" t="s">
        <v>245</v>
      </c>
      <c r="B20" s="50" t="s">
        <v>246</v>
      </c>
      <c r="C20" s="48">
        <f t="shared" si="0"/>
        <v>498.42400999999995</v>
      </c>
      <c r="D20" s="48">
        <v>498.42400999999995</v>
      </c>
      <c r="E20" s="48"/>
      <c r="F20" s="48"/>
      <c r="G20" s="49"/>
    </row>
    <row r="21" spans="1:7" ht="19.5" customHeight="1">
      <c r="A21" s="13" t="s">
        <v>247</v>
      </c>
      <c r="B21" s="50" t="s">
        <v>248</v>
      </c>
      <c r="C21" s="48">
        <f t="shared" si="0"/>
        <v>31.1</v>
      </c>
      <c r="D21" s="48">
        <v>31.1</v>
      </c>
      <c r="E21" s="48"/>
      <c r="F21" s="48"/>
      <c r="G21" s="49"/>
    </row>
    <row r="22" spans="1:7" ht="19.5" customHeight="1">
      <c r="A22" s="13" t="s">
        <v>249</v>
      </c>
      <c r="B22" s="50" t="s">
        <v>250</v>
      </c>
      <c r="C22" s="48">
        <f t="shared" si="0"/>
        <v>85</v>
      </c>
      <c r="D22" s="48">
        <v>85</v>
      </c>
      <c r="E22" s="48"/>
      <c r="F22" s="48"/>
      <c r="G22" s="49"/>
    </row>
    <row r="23" spans="1:7" ht="19.5" customHeight="1">
      <c r="A23" s="13" t="s">
        <v>251</v>
      </c>
      <c r="B23" s="50" t="s">
        <v>252</v>
      </c>
      <c r="C23" s="48">
        <f t="shared" si="0"/>
        <v>5</v>
      </c>
      <c r="D23" s="48">
        <v>5</v>
      </c>
      <c r="E23" s="48"/>
      <c r="F23" s="48"/>
      <c r="G23" s="49"/>
    </row>
    <row r="24" spans="1:7" ht="19.5" customHeight="1">
      <c r="A24" s="13" t="s">
        <v>253</v>
      </c>
      <c r="B24" s="50" t="s">
        <v>254</v>
      </c>
      <c r="C24" s="48">
        <f t="shared" si="0"/>
        <v>2767.772599</v>
      </c>
      <c r="D24" s="48">
        <f>2800.172599-32.4</f>
        <v>2767.772599</v>
      </c>
      <c r="E24" s="48"/>
      <c r="F24" s="48"/>
      <c r="G24" s="49"/>
    </row>
    <row r="25" spans="1:7" ht="19.5" customHeight="1">
      <c r="A25" s="13" t="s">
        <v>255</v>
      </c>
      <c r="B25" s="50" t="s">
        <v>256</v>
      </c>
      <c r="C25" s="48">
        <f t="shared" si="0"/>
        <v>9.8</v>
      </c>
      <c r="D25" s="48">
        <v>9.8</v>
      </c>
      <c r="E25" s="48"/>
      <c r="F25" s="48"/>
      <c r="G25" s="49"/>
    </row>
    <row r="26" spans="1:7" ht="19.5" customHeight="1">
      <c r="A26" s="13" t="s">
        <v>257</v>
      </c>
      <c r="B26" s="50" t="s">
        <v>258</v>
      </c>
      <c r="C26" s="48">
        <f t="shared" si="0"/>
        <v>15.64</v>
      </c>
      <c r="D26" s="48">
        <v>15.64</v>
      </c>
      <c r="E26" s="48"/>
      <c r="F26" s="48"/>
      <c r="G26" s="49"/>
    </row>
    <row r="27" spans="1:7" ht="19.5" customHeight="1">
      <c r="A27" s="13" t="s">
        <v>259</v>
      </c>
      <c r="B27" s="50" t="s">
        <v>260</v>
      </c>
      <c r="C27" s="48">
        <f t="shared" si="0"/>
        <v>29.6</v>
      </c>
      <c r="D27" s="48">
        <f>20+9.6</f>
        <v>29.6</v>
      </c>
      <c r="E27" s="48"/>
      <c r="F27" s="48"/>
      <c r="G27" s="49"/>
    </row>
    <row r="28" spans="1:7" ht="19.5" customHeight="1">
      <c r="A28" s="13" t="s">
        <v>261</v>
      </c>
      <c r="B28" s="50" t="s">
        <v>262</v>
      </c>
      <c r="C28" s="48">
        <f t="shared" si="0"/>
        <v>3</v>
      </c>
      <c r="D28" s="48">
        <v>3</v>
      </c>
      <c r="E28" s="48"/>
      <c r="F28" s="48"/>
      <c r="G28" s="49"/>
    </row>
    <row r="29" spans="1:7" ht="19.5" customHeight="1">
      <c r="A29" s="13" t="s">
        <v>263</v>
      </c>
      <c r="B29" s="50" t="s">
        <v>264</v>
      </c>
      <c r="C29" s="48">
        <f t="shared" si="0"/>
        <v>57583.93909</v>
      </c>
      <c r="D29" s="48">
        <v>286.23</v>
      </c>
      <c r="E29" s="48">
        <v>57297.70909</v>
      </c>
      <c r="F29" s="48"/>
      <c r="G29" s="49"/>
    </row>
    <row r="30" spans="1:7" ht="19.5" customHeight="1">
      <c r="A30" s="13"/>
      <c r="B30" s="50" t="s">
        <v>265</v>
      </c>
      <c r="C30" s="48">
        <f t="shared" si="0"/>
        <v>286.23</v>
      </c>
      <c r="D30" s="48">
        <v>286.23</v>
      </c>
      <c r="E30" s="48"/>
      <c r="F30" s="48"/>
      <c r="G30" s="49"/>
    </row>
    <row r="31" spans="1:7" ht="19.5" customHeight="1">
      <c r="A31" s="13"/>
      <c r="B31" s="50" t="s">
        <v>113</v>
      </c>
      <c r="C31" s="48">
        <f t="shared" si="0"/>
        <v>100</v>
      </c>
      <c r="D31" s="48"/>
      <c r="E31" s="48">
        <v>100</v>
      </c>
      <c r="F31" s="48"/>
      <c r="G31" s="49"/>
    </row>
    <row r="32" spans="1:7" ht="19.5" customHeight="1">
      <c r="A32" s="13"/>
      <c r="B32" s="51" t="s">
        <v>192</v>
      </c>
      <c r="C32" s="48">
        <f t="shared" si="0"/>
        <v>8235.7</v>
      </c>
      <c r="D32" s="52"/>
      <c r="E32" s="48">
        <f>8351.2-115.5</f>
        <v>8235.7</v>
      </c>
      <c r="F32" s="48"/>
      <c r="G32" s="49"/>
    </row>
    <row r="33" spans="1:7" ht="19.5" customHeight="1">
      <c r="A33" s="13"/>
      <c r="B33" s="51" t="s">
        <v>196</v>
      </c>
      <c r="C33" s="48">
        <f t="shared" si="0"/>
        <v>115.5</v>
      </c>
      <c r="D33" s="52"/>
      <c r="E33" s="48">
        <v>115.5</v>
      </c>
      <c r="F33" s="48"/>
      <c r="G33" s="49"/>
    </row>
    <row r="34" spans="1:7" ht="19.5" customHeight="1">
      <c r="A34" s="13"/>
      <c r="B34" s="50" t="s">
        <v>119</v>
      </c>
      <c r="C34" s="48">
        <f t="shared" si="0"/>
        <v>306.45</v>
      </c>
      <c r="D34" s="52"/>
      <c r="E34" s="48">
        <v>306.45</v>
      </c>
      <c r="F34" s="48"/>
      <c r="G34" s="49"/>
    </row>
    <row r="35" spans="1:7" ht="19.5" customHeight="1">
      <c r="A35" s="13"/>
      <c r="B35" s="50" t="s">
        <v>181</v>
      </c>
      <c r="C35" s="48">
        <f t="shared" si="0"/>
        <v>8989.865</v>
      </c>
      <c r="D35" s="52"/>
      <c r="E35" s="48">
        <v>8989.865</v>
      </c>
      <c r="F35" s="48"/>
      <c r="G35" s="49"/>
    </row>
    <row r="36" spans="1:7" ht="19.5" customHeight="1">
      <c r="A36" s="13"/>
      <c r="B36" s="50" t="s">
        <v>158</v>
      </c>
      <c r="C36" s="48">
        <f t="shared" si="0"/>
        <v>4240</v>
      </c>
      <c r="D36" s="52"/>
      <c r="E36" s="48">
        <v>4240</v>
      </c>
      <c r="F36" s="48"/>
      <c r="G36" s="49"/>
    </row>
    <row r="37" spans="1:7" ht="19.5" customHeight="1">
      <c r="A37" s="13"/>
      <c r="B37" s="51" t="s">
        <v>114</v>
      </c>
      <c r="C37" s="48">
        <f t="shared" si="0"/>
        <v>2666.1899999999996</v>
      </c>
      <c r="D37" s="52"/>
      <c r="E37" s="48">
        <f>3735.6-1069.41</f>
        <v>2666.1899999999996</v>
      </c>
      <c r="F37" s="48"/>
      <c r="G37" s="49"/>
    </row>
    <row r="38" spans="1:7" ht="19.5" customHeight="1">
      <c r="A38" s="13"/>
      <c r="B38" s="50" t="s">
        <v>105</v>
      </c>
      <c r="C38" s="48">
        <f t="shared" si="0"/>
        <v>1069.41</v>
      </c>
      <c r="D38" s="52"/>
      <c r="E38" s="48">
        <v>1069.41</v>
      </c>
      <c r="F38" s="48"/>
      <c r="G38" s="49"/>
    </row>
    <row r="39" spans="1:7" ht="19.5" customHeight="1">
      <c r="A39" s="13"/>
      <c r="B39" s="50" t="s">
        <v>100</v>
      </c>
      <c r="C39" s="48">
        <f t="shared" si="0"/>
        <v>270</v>
      </c>
      <c r="D39" s="52"/>
      <c r="E39" s="48">
        <v>270</v>
      </c>
      <c r="F39" s="48"/>
      <c r="G39" s="49"/>
    </row>
    <row r="40" spans="1:7" ht="19.5" customHeight="1">
      <c r="A40" s="13"/>
      <c r="B40" s="50" t="s">
        <v>140</v>
      </c>
      <c r="C40" s="48">
        <f t="shared" si="0"/>
        <v>168.5</v>
      </c>
      <c r="D40" s="52"/>
      <c r="E40" s="48">
        <v>168.5</v>
      </c>
      <c r="F40" s="48"/>
      <c r="G40" s="49"/>
    </row>
    <row r="41" spans="1:7" ht="19.5" customHeight="1">
      <c r="A41" s="13"/>
      <c r="B41" s="50" t="s">
        <v>217</v>
      </c>
      <c r="C41" s="48">
        <f t="shared" si="0"/>
        <v>1410.3</v>
      </c>
      <c r="D41" s="52"/>
      <c r="E41" s="48">
        <v>1410.3</v>
      </c>
      <c r="F41" s="48"/>
      <c r="G41" s="49"/>
    </row>
    <row r="42" spans="1:7" ht="19.5" customHeight="1">
      <c r="A42" s="13"/>
      <c r="B42" s="50" t="s">
        <v>163</v>
      </c>
      <c r="C42" s="48">
        <f t="shared" si="0"/>
        <v>20685.57588</v>
      </c>
      <c r="D42" s="52"/>
      <c r="E42" s="48">
        <v>20685.57588</v>
      </c>
      <c r="F42" s="48"/>
      <c r="G42" s="49"/>
    </row>
    <row r="43" spans="1:7" ht="19.5" customHeight="1">
      <c r="A43" s="13"/>
      <c r="B43" s="50" t="s">
        <v>135</v>
      </c>
      <c r="C43" s="48">
        <f t="shared" si="0"/>
        <v>246.5</v>
      </c>
      <c r="D43" s="52"/>
      <c r="E43" s="48">
        <v>246.5</v>
      </c>
      <c r="F43" s="48"/>
      <c r="G43" s="49"/>
    </row>
    <row r="44" spans="1:7" ht="19.5" customHeight="1">
      <c r="A44" s="13"/>
      <c r="B44" s="50" t="s">
        <v>145</v>
      </c>
      <c r="C44" s="48">
        <f t="shared" si="0"/>
        <v>621</v>
      </c>
      <c r="D44" s="52"/>
      <c r="E44" s="48">
        <v>621</v>
      </c>
      <c r="F44" s="48"/>
      <c r="G44" s="49"/>
    </row>
    <row r="45" spans="1:7" ht="19.5" customHeight="1">
      <c r="A45" s="13"/>
      <c r="B45" s="50" t="s">
        <v>210</v>
      </c>
      <c r="C45" s="48">
        <f t="shared" si="0"/>
        <v>200</v>
      </c>
      <c r="D45" s="52"/>
      <c r="E45" s="48">
        <v>200</v>
      </c>
      <c r="F45" s="48"/>
      <c r="G45" s="49"/>
    </row>
    <row r="46" spans="1:7" ht="19.5" customHeight="1">
      <c r="A46" s="13"/>
      <c r="B46" s="50" t="s">
        <v>146</v>
      </c>
      <c r="C46" s="48">
        <f t="shared" si="0"/>
        <v>296.64</v>
      </c>
      <c r="D46" s="52"/>
      <c r="E46" s="48">
        <v>296.64</v>
      </c>
      <c r="F46" s="48"/>
      <c r="G46" s="49"/>
    </row>
    <row r="47" spans="1:7" ht="19.5" customHeight="1">
      <c r="A47" s="13"/>
      <c r="B47" s="50" t="s">
        <v>170</v>
      </c>
      <c r="C47" s="48">
        <f t="shared" si="0"/>
        <v>7676.07821</v>
      </c>
      <c r="D47" s="52"/>
      <c r="E47" s="48">
        <v>7676.07821</v>
      </c>
      <c r="F47" s="48"/>
      <c r="G47" s="49"/>
    </row>
    <row r="48" spans="1:7" ht="19.5" customHeight="1">
      <c r="A48" s="13" t="s">
        <v>266</v>
      </c>
      <c r="B48" s="47" t="s">
        <v>267</v>
      </c>
      <c r="C48" s="48">
        <f t="shared" si="0"/>
        <v>105.2</v>
      </c>
      <c r="D48" s="48">
        <f>82.4+22.8</f>
        <v>105.2</v>
      </c>
      <c r="E48" s="48"/>
      <c r="F48" s="48"/>
      <c r="G48" s="49"/>
    </row>
    <row r="49" spans="1:7" ht="19.5" customHeight="1">
      <c r="A49" s="13" t="s">
        <v>268</v>
      </c>
      <c r="B49" s="50" t="s">
        <v>269</v>
      </c>
      <c r="C49" s="48">
        <f t="shared" si="0"/>
        <v>6.2</v>
      </c>
      <c r="D49" s="48">
        <v>6.2</v>
      </c>
      <c r="E49" s="48"/>
      <c r="F49" s="48"/>
      <c r="G49" s="49"/>
    </row>
    <row r="50" spans="1:7" ht="19.5" customHeight="1">
      <c r="A50" s="53">
        <v>303</v>
      </c>
      <c r="B50" s="47" t="s">
        <v>270</v>
      </c>
      <c r="C50" s="48">
        <f t="shared" si="0"/>
        <v>613.9816824000001</v>
      </c>
      <c r="D50" s="48">
        <f>SUM(D51:D52)</f>
        <v>613.9816824000001</v>
      </c>
      <c r="E50" s="52"/>
      <c r="F50" s="52"/>
      <c r="G50" s="49"/>
    </row>
    <row r="51" spans="1:7" ht="19.5" customHeight="1">
      <c r="A51" s="53">
        <v>30311</v>
      </c>
      <c r="B51" s="50" t="s">
        <v>271</v>
      </c>
      <c r="C51" s="48">
        <f t="shared" si="0"/>
        <v>610.3816824</v>
      </c>
      <c r="D51" s="48">
        <v>610.3816824</v>
      </c>
      <c r="E51" s="52"/>
      <c r="F51" s="52"/>
      <c r="G51" s="49"/>
    </row>
    <row r="52" spans="1:7" ht="19.5" customHeight="1">
      <c r="A52" s="53">
        <v>30399</v>
      </c>
      <c r="B52" s="50" t="s">
        <v>272</v>
      </c>
      <c r="C52" s="48">
        <f t="shared" si="0"/>
        <v>3.6</v>
      </c>
      <c r="D52" s="48">
        <v>3.6</v>
      </c>
      <c r="E52" s="52"/>
      <c r="F52" s="52"/>
      <c r="G52" s="49"/>
    </row>
    <row r="53" spans="1:7" ht="19.5" customHeight="1">
      <c r="A53" s="53">
        <v>304</v>
      </c>
      <c r="B53" s="47" t="s">
        <v>273</v>
      </c>
      <c r="C53" s="48">
        <f t="shared" si="0"/>
        <v>56368.8</v>
      </c>
      <c r="D53" s="48"/>
      <c r="E53" s="54">
        <f aca="true" t="shared" si="1" ref="E53:E55">27997+28371.8</f>
        <v>56368.8</v>
      </c>
      <c r="F53" s="52"/>
      <c r="G53" s="49"/>
    </row>
    <row r="54" spans="1:7" ht="19.5" customHeight="1">
      <c r="A54" s="53">
        <v>30401</v>
      </c>
      <c r="B54" s="55" t="s">
        <v>274</v>
      </c>
      <c r="C54" s="48">
        <f t="shared" si="0"/>
        <v>56368.8</v>
      </c>
      <c r="D54" s="48"/>
      <c r="E54" s="54">
        <f t="shared" si="1"/>
        <v>56368.8</v>
      </c>
      <c r="F54" s="52"/>
      <c r="G54" s="49"/>
    </row>
    <row r="55" spans="1:7" ht="19.5" customHeight="1">
      <c r="A55" s="53"/>
      <c r="B55" s="50" t="s">
        <v>205</v>
      </c>
      <c r="C55" s="48">
        <f t="shared" si="0"/>
        <v>56368.8</v>
      </c>
      <c r="D55" s="48"/>
      <c r="E55" s="54">
        <f t="shared" si="1"/>
        <v>56368.8</v>
      </c>
      <c r="F55" s="52"/>
      <c r="G55" s="49"/>
    </row>
    <row r="56" spans="1:7" ht="19.5" customHeight="1">
      <c r="A56" s="53">
        <v>310</v>
      </c>
      <c r="B56" s="47" t="s">
        <v>275</v>
      </c>
      <c r="C56" s="48">
        <f t="shared" si="0"/>
        <v>179.5</v>
      </c>
      <c r="D56" s="48"/>
      <c r="E56" s="56">
        <f>SUM(E57+E59)</f>
        <v>179.5</v>
      </c>
      <c r="F56" s="52"/>
      <c r="G56" s="49"/>
    </row>
    <row r="57" spans="1:7" ht="19.5" customHeight="1">
      <c r="A57" s="53">
        <v>31002</v>
      </c>
      <c r="B57" s="47" t="s">
        <v>107</v>
      </c>
      <c r="C57" s="48">
        <f t="shared" si="0"/>
        <v>29.5</v>
      </c>
      <c r="D57" s="48"/>
      <c r="E57" s="56">
        <v>29.5</v>
      </c>
      <c r="F57" s="52"/>
      <c r="G57" s="49"/>
    </row>
    <row r="58" spans="1:7" ht="19.5" customHeight="1">
      <c r="A58" s="53"/>
      <c r="B58" s="50" t="s">
        <v>107</v>
      </c>
      <c r="C58" s="48">
        <f t="shared" si="0"/>
        <v>29.5</v>
      </c>
      <c r="D58" s="48"/>
      <c r="E58" s="56">
        <v>29.5</v>
      </c>
      <c r="F58" s="52"/>
      <c r="G58" s="49"/>
    </row>
    <row r="59" spans="1:7" ht="19.5" customHeight="1">
      <c r="A59" s="53">
        <v>31013</v>
      </c>
      <c r="B59" s="47" t="s">
        <v>276</v>
      </c>
      <c r="C59" s="48">
        <f t="shared" si="0"/>
        <v>150</v>
      </c>
      <c r="D59" s="48"/>
      <c r="E59" s="56">
        <v>150</v>
      </c>
      <c r="F59" s="52"/>
      <c r="G59" s="49"/>
    </row>
    <row r="60" spans="1:7" ht="19.5" customHeight="1">
      <c r="A60" s="57"/>
      <c r="B60" s="50" t="s">
        <v>106</v>
      </c>
      <c r="C60" s="48">
        <f t="shared" si="0"/>
        <v>150</v>
      </c>
      <c r="D60" s="48"/>
      <c r="E60" s="56">
        <v>150</v>
      </c>
      <c r="F60" s="52"/>
      <c r="G60" s="49"/>
    </row>
  </sheetData>
  <sheetProtection/>
  <mergeCells count="8">
    <mergeCell ref="A4:A7"/>
    <mergeCell ref="B4:B7"/>
    <mergeCell ref="C4:C7"/>
    <mergeCell ref="D4:D7"/>
    <mergeCell ref="E6:E7"/>
    <mergeCell ref="F6:F7"/>
    <mergeCell ref="G4:G7"/>
    <mergeCell ref="E4:F5"/>
  </mergeCells>
  <printOptions horizontalCentered="1"/>
  <pageMargins left="0.59" right="0.59" top="0.59" bottom="0.59" header="0.35" footer="0.2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16015625" style="1" customWidth="1"/>
    <col min="2" max="2" width="38.83203125" style="1" customWidth="1"/>
    <col min="3" max="3" width="30.5" style="1" customWidth="1"/>
    <col min="4" max="4" width="23.66015625" style="1" customWidth="1"/>
    <col min="5" max="5" width="19.5" style="1" customWidth="1"/>
    <col min="6" max="6" width="20.83203125" style="1" customWidth="1"/>
    <col min="7" max="7" width="14.66015625" style="1" customWidth="1"/>
    <col min="8" max="16384" width="9.16015625" style="1" customWidth="1"/>
  </cols>
  <sheetData>
    <row r="1" spans="1:7" ht="15" customHeight="1">
      <c r="A1" s="2" t="s">
        <v>277</v>
      </c>
      <c r="B1" s="15"/>
      <c r="G1" s="3"/>
    </row>
    <row r="2" spans="1:7" ht="36.75" customHeight="1">
      <c r="A2" s="16" t="s">
        <v>278</v>
      </c>
      <c r="B2" s="16"/>
      <c r="C2" s="16"/>
      <c r="D2" s="16"/>
      <c r="E2" s="16"/>
      <c r="F2" s="16"/>
      <c r="G2" s="16"/>
    </row>
    <row r="3" spans="6:7" ht="18" customHeight="1">
      <c r="F3" s="3"/>
      <c r="G3" s="5" t="s">
        <v>2</v>
      </c>
    </row>
    <row r="4" spans="1:7" ht="12.75" customHeight="1">
      <c r="A4" s="7" t="s">
        <v>88</v>
      </c>
      <c r="B4" s="7" t="s">
        <v>89</v>
      </c>
      <c r="C4" s="19" t="s">
        <v>66</v>
      </c>
      <c r="D4" s="20" t="s">
        <v>90</v>
      </c>
      <c r="E4" s="7" t="s">
        <v>91</v>
      </c>
      <c r="F4" s="7"/>
      <c r="G4" s="19" t="s">
        <v>72</v>
      </c>
    </row>
    <row r="5" spans="1:7" ht="9.75" customHeight="1">
      <c r="A5" s="7"/>
      <c r="B5" s="7"/>
      <c r="C5" s="19"/>
      <c r="D5" s="20"/>
      <c r="E5" s="7"/>
      <c r="F5" s="7"/>
      <c r="G5" s="19"/>
    </row>
    <row r="6" spans="1:7" ht="15.75" customHeight="1">
      <c r="A6" s="7"/>
      <c r="B6" s="7"/>
      <c r="C6" s="19"/>
      <c r="D6" s="20"/>
      <c r="E6" s="7" t="s">
        <v>92</v>
      </c>
      <c r="F6" s="7" t="s">
        <v>93</v>
      </c>
      <c r="G6" s="19"/>
    </row>
    <row r="7" spans="1:7" ht="9" customHeight="1">
      <c r="A7" s="21"/>
      <c r="B7" s="21"/>
      <c r="C7" s="22"/>
      <c r="D7" s="23"/>
      <c r="E7" s="21"/>
      <c r="F7" s="21"/>
      <c r="G7" s="22"/>
    </row>
    <row r="8" spans="1:7" s="35" customFormat="1" ht="19.5" customHeight="1">
      <c r="A8" s="36"/>
      <c r="B8" s="37" t="s">
        <v>66</v>
      </c>
      <c r="C8" s="38">
        <f>C9</f>
        <v>13185.07</v>
      </c>
      <c r="D8" s="38">
        <f>D9</f>
        <v>0</v>
      </c>
      <c r="E8" s="38">
        <f>E9</f>
        <v>13185.07</v>
      </c>
      <c r="F8" s="38">
        <v>0</v>
      </c>
      <c r="G8" s="39"/>
    </row>
    <row r="9" spans="1:7" ht="19.5" customHeight="1">
      <c r="A9" s="11"/>
      <c r="B9" s="40" t="s">
        <v>77</v>
      </c>
      <c r="C9" s="31">
        <v>13185.07</v>
      </c>
      <c r="D9" s="41">
        <v>0</v>
      </c>
      <c r="E9" s="31">
        <v>13185.07</v>
      </c>
      <c r="F9" s="41"/>
      <c r="G9" s="42"/>
    </row>
    <row r="10" spans="1:7" ht="19.5" customHeight="1">
      <c r="A10" s="13" t="s">
        <v>186</v>
      </c>
      <c r="B10" s="40" t="s">
        <v>187</v>
      </c>
      <c r="C10" s="31">
        <v>13185.07</v>
      </c>
      <c r="D10" s="41">
        <v>0</v>
      </c>
      <c r="E10" s="31">
        <v>13185.07</v>
      </c>
      <c r="F10" s="41"/>
      <c r="G10" s="42"/>
    </row>
    <row r="11" spans="1:7" ht="19.5" customHeight="1">
      <c r="A11" s="13" t="s">
        <v>279</v>
      </c>
      <c r="B11" s="40" t="s">
        <v>280</v>
      </c>
      <c r="C11" s="31">
        <v>13185.07</v>
      </c>
      <c r="D11" s="41">
        <v>0</v>
      </c>
      <c r="E11" s="31">
        <v>13185.07</v>
      </c>
      <c r="F11" s="41"/>
      <c r="G11" s="42"/>
    </row>
    <row r="12" spans="1:7" ht="19.5" customHeight="1">
      <c r="A12" s="13" t="s">
        <v>281</v>
      </c>
      <c r="B12" s="40" t="s">
        <v>282</v>
      </c>
      <c r="C12" s="31">
        <v>13185.07</v>
      </c>
      <c r="D12" s="41">
        <v>0</v>
      </c>
      <c r="E12" s="31">
        <v>13185.07</v>
      </c>
      <c r="F12" s="41"/>
      <c r="G12" s="42"/>
    </row>
    <row r="13" spans="1:7" ht="19.5" customHeight="1">
      <c r="A13" s="11" t="s">
        <v>283</v>
      </c>
      <c r="B13" s="40" t="s">
        <v>284</v>
      </c>
      <c r="C13" s="31">
        <v>13185.07</v>
      </c>
      <c r="D13" s="41">
        <v>0</v>
      </c>
      <c r="E13" s="31">
        <v>13185.07</v>
      </c>
      <c r="F13" s="41"/>
      <c r="G13" s="42"/>
    </row>
    <row r="14" ht="9.75" customHeight="1"/>
    <row r="15" ht="17.25" customHeight="1"/>
    <row r="16" ht="17.25" customHeight="1"/>
    <row r="17" ht="17.25" customHeight="1"/>
    <row r="19" ht="17.25" customHeight="1"/>
  </sheetData>
  <sheetProtection/>
  <mergeCells count="8">
    <mergeCell ref="A4:A7"/>
    <mergeCell ref="B4:B7"/>
    <mergeCell ref="C4:C7"/>
    <mergeCell ref="D4:D7"/>
    <mergeCell ref="E6:E7"/>
    <mergeCell ref="F6:F7"/>
    <mergeCell ref="G4:G7"/>
    <mergeCell ref="E4:F5"/>
  </mergeCells>
  <printOptions horizontalCentered="1"/>
  <pageMargins left="0.59" right="0.59" top="0.79" bottom="0.98" header="0.51" footer="0.5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33" style="0" customWidth="1"/>
    <col min="4" max="4" width="21.83203125" style="0" customWidth="1"/>
    <col min="5" max="5" width="20.33203125" style="0" customWidth="1"/>
    <col min="6" max="6" width="21" style="0" customWidth="1"/>
    <col min="7" max="7" width="22.83203125" style="0" customWidth="1"/>
  </cols>
  <sheetData>
    <row r="1" spans="1:7" ht="19.5" customHeight="1">
      <c r="A1" s="2" t="s">
        <v>285</v>
      </c>
      <c r="B1" s="15"/>
      <c r="G1" s="3"/>
    </row>
    <row r="2" spans="1:7" ht="27.75" customHeight="1">
      <c r="A2" s="16" t="s">
        <v>286</v>
      </c>
      <c r="B2" s="16"/>
      <c r="C2" s="16"/>
      <c r="D2" s="16"/>
      <c r="E2" s="16"/>
      <c r="F2" s="16"/>
      <c r="G2" s="16"/>
    </row>
    <row r="3" spans="1:7" ht="18" customHeight="1">
      <c r="A3" s="1"/>
      <c r="B3" s="1"/>
      <c r="F3" s="17"/>
      <c r="G3" s="18" t="s">
        <v>2</v>
      </c>
    </row>
    <row r="4" spans="1:7" ht="9" customHeight="1">
      <c r="A4" s="7" t="s">
        <v>88</v>
      </c>
      <c r="B4" s="7" t="s">
        <v>89</v>
      </c>
      <c r="C4" s="19" t="s">
        <v>66</v>
      </c>
      <c r="D4" s="20" t="s">
        <v>90</v>
      </c>
      <c r="E4" s="7" t="s">
        <v>91</v>
      </c>
      <c r="F4" s="7"/>
      <c r="G4" s="19" t="s">
        <v>72</v>
      </c>
    </row>
    <row r="5" spans="1:7" ht="9" customHeight="1">
      <c r="A5" s="7"/>
      <c r="B5" s="7"/>
      <c r="C5" s="19"/>
      <c r="D5" s="20"/>
      <c r="E5" s="7"/>
      <c r="F5" s="7"/>
      <c r="G5" s="19"/>
    </row>
    <row r="6" spans="1:7" ht="9" customHeight="1">
      <c r="A6" s="7"/>
      <c r="B6" s="7"/>
      <c r="C6" s="19"/>
      <c r="D6" s="20"/>
      <c r="E6" s="7" t="s">
        <v>92</v>
      </c>
      <c r="F6" s="7" t="s">
        <v>93</v>
      </c>
      <c r="G6" s="19"/>
    </row>
    <row r="7" spans="1:7" ht="8.25" customHeight="1">
      <c r="A7" s="21"/>
      <c r="B7" s="21"/>
      <c r="C7" s="22"/>
      <c r="D7" s="23"/>
      <c r="E7" s="21"/>
      <c r="F7" s="21"/>
      <c r="G7" s="22"/>
    </row>
    <row r="8" spans="1:7" s="14" customFormat="1" ht="19.5" customHeight="1">
      <c r="A8" s="24"/>
      <c r="B8" s="24" t="s">
        <v>66</v>
      </c>
      <c r="C8" s="25">
        <f>C9</f>
        <v>13185.07</v>
      </c>
      <c r="D8" s="26">
        <f>D9</f>
        <v>0</v>
      </c>
      <c r="E8" s="25">
        <f>E9</f>
        <v>13185.07</v>
      </c>
      <c r="F8" s="27">
        <v>0</v>
      </c>
      <c r="G8" s="28"/>
    </row>
    <row r="9" spans="1:7" ht="19.5" customHeight="1">
      <c r="A9" s="29"/>
      <c r="B9" s="30" t="s">
        <v>77</v>
      </c>
      <c r="C9" s="31">
        <v>13185.07</v>
      </c>
      <c r="D9" s="32">
        <v>0</v>
      </c>
      <c r="E9" s="31">
        <v>13185.07</v>
      </c>
      <c r="F9" s="33"/>
      <c r="G9" s="34"/>
    </row>
    <row r="10" spans="1:7" ht="19.5" customHeight="1">
      <c r="A10" s="30" t="s">
        <v>233</v>
      </c>
      <c r="B10" s="30" t="s">
        <v>234</v>
      </c>
      <c r="C10" s="31">
        <v>13185.07</v>
      </c>
      <c r="D10" s="32">
        <v>0</v>
      </c>
      <c r="E10" s="31">
        <v>13185.07</v>
      </c>
      <c r="F10" s="33"/>
      <c r="G10" s="34"/>
    </row>
    <row r="11" spans="1:7" ht="19.5" customHeight="1">
      <c r="A11" s="30" t="s">
        <v>263</v>
      </c>
      <c r="B11" s="30" t="s">
        <v>264</v>
      </c>
      <c r="C11" s="31">
        <v>13185.07</v>
      </c>
      <c r="D11" s="32">
        <v>0</v>
      </c>
      <c r="E11" s="31">
        <v>13185.07</v>
      </c>
      <c r="F11" s="33"/>
      <c r="G11" s="34"/>
    </row>
    <row r="12" ht="17.25" customHeight="1"/>
    <row r="13" ht="17.25" customHeight="1"/>
    <row r="14" ht="9.75" customHeight="1"/>
    <row r="15" ht="17.25" customHeight="1"/>
    <row r="16" ht="17.25" customHeight="1"/>
    <row r="17" ht="17.25" customHeight="1"/>
    <row r="19" ht="17.25" customHeight="1"/>
    <row r="24" ht="12.75" customHeight="1">
      <c r="F24" s="1"/>
    </row>
  </sheetData>
  <sheetProtection/>
  <mergeCells count="8">
    <mergeCell ref="A4:A7"/>
    <mergeCell ref="B4:B7"/>
    <mergeCell ref="C4:C7"/>
    <mergeCell ref="D4:D7"/>
    <mergeCell ref="E6:E7"/>
    <mergeCell ref="F6:F7"/>
    <mergeCell ref="G4:G7"/>
    <mergeCell ref="E4:F5"/>
  </mergeCells>
  <printOptions horizontalCentered="1"/>
  <pageMargins left="0.59" right="0.59" top="0.79" bottom="0.98" header="0.51" footer="0.51"/>
  <pageSetup fitToHeight="1" fitToWidth="1" horizontalDpi="200" verticalDpi="2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9.16015625" style="1" customWidth="1"/>
    <col min="2" max="2" width="32.33203125" style="1" customWidth="1"/>
    <col min="3" max="3" width="22.83203125" style="1" customWidth="1"/>
    <col min="4" max="4" width="20.5" style="1" customWidth="1"/>
    <col min="5" max="6" width="20" style="1" customWidth="1"/>
    <col min="7" max="7" width="18.83203125" style="1" customWidth="1"/>
    <col min="8" max="8" width="21.5" style="1" customWidth="1"/>
    <col min="9" max="16384" width="9.16015625" style="1" customWidth="1"/>
  </cols>
  <sheetData>
    <row r="1" spans="1:8" ht="15" customHeight="1">
      <c r="A1" s="1" t="s">
        <v>287</v>
      </c>
      <c r="B1" s="2"/>
      <c r="H1" s="3"/>
    </row>
    <row r="2" spans="1:8" ht="21" customHeight="1">
      <c r="A2" s="4" t="s">
        <v>288</v>
      </c>
      <c r="B2" s="4"/>
      <c r="C2" s="4"/>
      <c r="D2" s="4"/>
      <c r="E2" s="4"/>
      <c r="F2" s="4"/>
      <c r="G2" s="4"/>
      <c r="H2" s="4"/>
    </row>
    <row r="3" ht="15" customHeight="1">
      <c r="H3" s="5" t="s">
        <v>2</v>
      </c>
    </row>
    <row r="4" spans="1:8" ht="18.75" customHeight="1">
      <c r="A4" s="6" t="s">
        <v>64</v>
      </c>
      <c r="B4" s="7" t="s">
        <v>65</v>
      </c>
      <c r="C4" s="8" t="s">
        <v>66</v>
      </c>
      <c r="D4" s="9" t="s">
        <v>289</v>
      </c>
      <c r="E4" s="9" t="s">
        <v>260</v>
      </c>
      <c r="F4" s="9" t="s">
        <v>290</v>
      </c>
      <c r="G4" s="9"/>
      <c r="H4" s="9"/>
    </row>
    <row r="5" spans="1:8" ht="12.75" customHeight="1">
      <c r="A5" s="6"/>
      <c r="B5" s="7"/>
      <c r="C5" s="8"/>
      <c r="D5" s="9"/>
      <c r="E5" s="9"/>
      <c r="F5" s="9" t="s">
        <v>73</v>
      </c>
      <c r="G5" s="9" t="s">
        <v>291</v>
      </c>
      <c r="H5" s="9" t="s">
        <v>292</v>
      </c>
    </row>
    <row r="6" spans="1:8" ht="12.75" customHeight="1">
      <c r="A6" s="6"/>
      <c r="B6" s="7"/>
      <c r="C6" s="8"/>
      <c r="D6" s="9"/>
      <c r="E6" s="9"/>
      <c r="F6" s="9"/>
      <c r="G6" s="9"/>
      <c r="H6" s="9"/>
    </row>
    <row r="7" spans="1:8" ht="18.75" customHeight="1">
      <c r="A7" s="10"/>
      <c r="B7" s="11" t="s">
        <v>66</v>
      </c>
      <c r="C7" s="12">
        <f aca="true" t="shared" si="0" ref="C7:H7">C8</f>
        <v>369.79999999999995</v>
      </c>
      <c r="D7" s="12">
        <f t="shared" si="0"/>
        <v>85</v>
      </c>
      <c r="E7" s="12">
        <f t="shared" si="0"/>
        <v>29.6</v>
      </c>
      <c r="F7" s="12">
        <f t="shared" si="0"/>
        <v>255.2</v>
      </c>
      <c r="G7" s="12">
        <f t="shared" si="0"/>
        <v>150</v>
      </c>
      <c r="H7" s="12">
        <f t="shared" si="0"/>
        <v>105.2</v>
      </c>
    </row>
    <row r="8" spans="1:8" ht="18.75" customHeight="1">
      <c r="A8" s="13"/>
      <c r="B8" s="11" t="s">
        <v>77</v>
      </c>
      <c r="C8" s="12">
        <f>D8+E8+F8</f>
        <v>369.79999999999995</v>
      </c>
      <c r="D8" s="12">
        <v>85</v>
      </c>
      <c r="E8" s="12">
        <v>29.6</v>
      </c>
      <c r="F8" s="12">
        <f>G8+H8</f>
        <v>255.2</v>
      </c>
      <c r="G8" s="12">
        <v>150</v>
      </c>
      <c r="H8" s="12">
        <f>82.4+22.8</f>
        <v>105.2</v>
      </c>
    </row>
    <row r="9" ht="12.75" customHeight="1"/>
    <row r="10" ht="12.75" customHeight="1"/>
    <row r="11" ht="12.75" customHeight="1"/>
    <row r="12" ht="12.75" customHeight="1"/>
    <row r="13" ht="12.75" customHeight="1"/>
  </sheetData>
  <sheetProtection/>
  <mergeCells count="10">
    <mergeCell ref="A2:H2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59" right="0.59" top="0.98" bottom="0.98" header="0" footer="0"/>
  <pageSetup firstPageNumber="1" useFirstPageNumber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2017-02-14T12:21:05Z</cp:lastPrinted>
  <dcterms:created xsi:type="dcterms:W3CDTF">2016-12-28T01:55:41Z</dcterms:created>
  <dcterms:modified xsi:type="dcterms:W3CDTF">2017-03-28T05:24:57Z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